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940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<sst xmlns="http://schemas.openxmlformats.org/spreadsheetml/2006/main" count="50" uniqueCount="49">
  <si>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g=</t>
  </si>
  <si>
    <t>d=</t>
  </si>
  <si>
    <t>L=</t>
  </si>
  <si>
    <t>b*=</t>
  </si>
  <si>
    <t>x</t>
  </si>
  <si>
    <t>Cy=</t>
  </si>
  <si>
    <t>a=</t>
  </si>
  <si>
    <t>b=</t>
  </si>
  <si>
    <t>k=</t>
  </si>
  <si>
    <t>W кинет=</t>
  </si>
  <si>
    <t>d1=</t>
  </si>
  <si>
    <t>Линь</t>
  </si>
  <si>
    <t>Гарпун</t>
  </si>
  <si>
    <t>b'=</t>
  </si>
  <si>
    <t>Y(t)</t>
  </si>
  <si>
    <t>t(x)</t>
  </si>
  <si>
    <t>гарпун V=</t>
  </si>
  <si>
    <t>гарпун m=</t>
  </si>
  <si>
    <t>линь попереч S'=</t>
  </si>
  <si>
    <t>- заполняемые пользователем</t>
  </si>
  <si>
    <t>- вспомогательные, промежуточные</t>
  </si>
  <si>
    <t>- используемые в таблицах</t>
  </si>
  <si>
    <t>Wk(x)</t>
  </si>
  <si>
    <t>Vx(x)</t>
  </si>
  <si>
    <t>функция</t>
  </si>
  <si>
    <t>елем площ</t>
  </si>
  <si>
    <t>- аргумент</t>
  </si>
  <si>
    <t>- функция</t>
  </si>
  <si>
    <t>Н</t>
  </si>
  <si>
    <t>t вых из ствола=</t>
  </si>
  <si>
    <t>КПД ружья =</t>
  </si>
  <si>
    <t>Ход поршня =</t>
  </si>
  <si>
    <t>м</t>
  </si>
  <si>
    <t>(0.75-0.85)</t>
  </si>
  <si>
    <t>t(x) + t выхода</t>
  </si>
  <si>
    <t>гарп попереч S*=</t>
  </si>
  <si>
    <t>гарп продольн S=</t>
  </si>
  <si>
    <t>F лобовая</t>
  </si>
  <si>
    <t>средняя сила зарядки=</t>
  </si>
  <si>
    <t>плотность гарп=</t>
  </si>
  <si>
    <t>плотность воды=</t>
  </si>
  <si>
    <t>начал скорость=</t>
  </si>
  <si>
    <t>Vy(t)</t>
  </si>
  <si>
    <t>p=</t>
  </si>
  <si>
    <t>Ружье</t>
  </si>
  <si>
    <t>Уровни энергии, опасной для человека</t>
  </si>
  <si>
    <t>коэф формы Cx=</t>
  </si>
  <si>
    <t>F полн+линь</t>
  </si>
  <si>
    <t>секунд</t>
  </si>
</sst>
</file>

<file path=xl/styles.xml><?xml version="1.0" encoding="utf-8"?>
<styleSheet xmlns="http://schemas.openxmlformats.org/spreadsheetml/2006/main">
  <numFmts count="1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0"/>
    <numFmt numFmtId="165" formatCode="0.000"/>
    <numFmt numFmtId="166" formatCode="0.00000E+00"/>
    <numFmt numFmtId="167" formatCode="0.00000000"/>
    <numFmt numFmtId="168" formatCode="0.0000"/>
    <numFmt numFmtId="169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2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left"/>
    </xf>
    <xf numFmtId="165" fontId="0" fillId="0" borderId="0" xfId="0" applyNumberFormat="1" applyAlignment="1">
      <alignment horizontal="right"/>
    </xf>
    <xf numFmtId="0" fontId="3" fillId="33" borderId="18" xfId="0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4" borderId="0" xfId="0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4" borderId="18" xfId="0" applyFill="1" applyBorder="1" applyAlignment="1">
      <alignment horizontal="right"/>
    </xf>
    <xf numFmtId="0" fontId="0" fillId="4" borderId="14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66" fontId="0" fillId="3" borderId="12" xfId="0" applyNumberFormat="1" applyFill="1" applyBorder="1" applyAlignment="1">
      <alignment horizontal="left"/>
    </xf>
    <xf numFmtId="165" fontId="0" fillId="3" borderId="12" xfId="0" applyNumberFormat="1" applyFill="1" applyBorder="1" applyAlignment="1">
      <alignment horizontal="left"/>
    </xf>
    <xf numFmtId="165" fontId="0" fillId="13" borderId="15" xfId="0" applyNumberFormat="1" applyFill="1" applyBorder="1" applyAlignment="1">
      <alignment horizontal="left"/>
    </xf>
    <xf numFmtId="2" fontId="0" fillId="13" borderId="12" xfId="0" applyNumberFormat="1" applyFill="1" applyBorder="1" applyAlignment="1">
      <alignment horizontal="left"/>
    </xf>
    <xf numFmtId="0" fontId="0" fillId="3" borderId="18" xfId="0" applyFill="1" applyBorder="1" applyAlignment="1">
      <alignment horizontal="right"/>
    </xf>
    <xf numFmtId="0" fontId="0" fillId="13" borderId="18" xfId="0" applyFill="1" applyBorder="1" applyAlignment="1">
      <alignment horizontal="right"/>
    </xf>
    <xf numFmtId="0" fontId="0" fillId="3" borderId="16" xfId="0" applyFill="1" applyBorder="1" applyAlignment="1">
      <alignment horizontal="left"/>
    </xf>
    <xf numFmtId="167" fontId="0" fillId="0" borderId="0" xfId="0" applyNumberFormat="1" applyAlignment="1">
      <alignment horizontal="right"/>
    </xf>
    <xf numFmtId="168" fontId="0" fillId="13" borderId="0" xfId="0" applyNumberFormat="1" applyFill="1" applyBorder="1" applyAlignment="1">
      <alignment horizontal="left"/>
    </xf>
    <xf numFmtId="168" fontId="0" fillId="13" borderId="14" xfId="0" applyNumberFormat="1" applyFill="1" applyBorder="1" applyAlignment="1">
      <alignment horizontal="left"/>
    </xf>
    <xf numFmtId="2" fontId="0" fillId="13" borderId="17" xfId="0" applyNumberForma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4" borderId="18" xfId="0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Fill="1" applyBorder="1" applyAlignment="1">
      <alignment horizontal="center"/>
    </xf>
    <xf numFmtId="169" fontId="0" fillId="0" borderId="0" xfId="0" applyNumberFormat="1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0" fontId="0" fillId="4" borderId="0" xfId="0" applyFill="1" applyBorder="1" applyAlignment="1">
      <alignment horizontal="right"/>
    </xf>
    <xf numFmtId="0" fontId="0" fillId="4" borderId="16" xfId="0" applyFill="1" applyBorder="1" applyAlignment="1">
      <alignment horizontal="right"/>
    </xf>
    <xf numFmtId="0" fontId="0" fillId="0" borderId="13" xfId="0" applyBorder="1" applyAlignment="1">
      <alignment horizontal="left"/>
    </xf>
    <xf numFmtId="0" fontId="0" fillId="3" borderId="17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3" borderId="12" xfId="0" applyNumberForma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2" fontId="0" fillId="2" borderId="18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12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0" borderId="16" xfId="0" applyBorder="1" applyAlignment="1">
      <alignment horizontal="left"/>
    </xf>
    <xf numFmtId="168" fontId="0" fillId="2" borderId="18" xfId="0" applyNumberForma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2"/>
  <sheetViews>
    <sheetView tabSelected="1" zoomScale="85" zoomScaleNormal="85" zoomScalePageLayoutView="0" workbookViewId="0" topLeftCell="A1">
      <selection activeCell="C31" sqref="C31"/>
    </sheetView>
  </sheetViews>
  <sheetFormatPr defaultColWidth="9.00390625" defaultRowHeight="12.75"/>
  <cols>
    <col min="1" max="1" width="16.25390625" style="1" customWidth="1"/>
    <col min="2" max="2" width="12.25390625" style="2" customWidth="1"/>
    <col min="3" max="3" width="14.75390625" style="1" customWidth="1"/>
    <col min="4" max="4" width="11.50390625" style="2" customWidth="1"/>
    <col min="5" max="6" width="11.50390625" style="35" hidden="1" customWidth="1"/>
    <col min="7" max="7" width="13.875" style="45" customWidth="1"/>
    <col min="8" max="8" width="10.875" style="0" customWidth="1"/>
    <col min="9" max="9" width="5.875" style="43" customWidth="1"/>
    <col min="10" max="10" width="10.875" style="0" customWidth="1"/>
    <col min="11" max="11" width="7.75390625" style="0" customWidth="1"/>
    <col min="12" max="12" width="8.75390625" style="1" customWidth="1"/>
    <col min="13" max="13" width="14.25390625" style="0" customWidth="1"/>
    <col min="14" max="14" width="11.875" style="0" customWidth="1"/>
  </cols>
  <sheetData>
    <row r="1" spans="1:15" ht="12.75">
      <c r="A1" s="48" t="s">
        <v>44</v>
      </c>
      <c r="B1" s="10"/>
      <c r="C1" s="11"/>
      <c r="D1" s="12"/>
      <c r="E1" s="23" t="s">
        <v>24</v>
      </c>
      <c r="F1" s="23" t="s">
        <v>25</v>
      </c>
      <c r="G1" s="17" t="s">
        <v>34</v>
      </c>
      <c r="H1" s="17" t="s">
        <v>15</v>
      </c>
      <c r="I1" s="42" t="s">
        <v>4</v>
      </c>
      <c r="J1" s="17" t="s">
        <v>14</v>
      </c>
      <c r="K1" s="17" t="s">
        <v>23</v>
      </c>
      <c r="L1" s="17" t="s">
        <v>22</v>
      </c>
      <c r="M1" s="17" t="s">
        <v>47</v>
      </c>
      <c r="N1" s="17" t="s">
        <v>37</v>
      </c>
      <c r="O1" s="17" t="s">
        <v>42</v>
      </c>
    </row>
    <row r="2" spans="1:15" ht="12">
      <c r="A2" s="59" t="s">
        <v>38</v>
      </c>
      <c r="B2" s="60"/>
      <c r="C2" s="46">
        <v>253</v>
      </c>
      <c r="D2" s="13" t="s">
        <v>28</v>
      </c>
      <c r="E2" s="23">
        <f>EXP(($B$19*I2+0.5*$B$20*I2^2)/$D$17)/$D$7</f>
        <v>0.03711952487008166</v>
      </c>
      <c r="F2" s="23">
        <v>0</v>
      </c>
      <c r="G2" s="40">
        <f aca="true" t="shared" si="0" ref="G2:G33">H2+$B$23</f>
        <v>0.03570683913585196</v>
      </c>
      <c r="H2" s="40">
        <f>SUM($F$2:F2)</f>
        <v>0</v>
      </c>
      <c r="I2" s="41">
        <v>0</v>
      </c>
      <c r="J2" s="18">
        <f aca="true" t="shared" si="1" ref="J2:J33">-1/$D$20*LN((EXP($D$22*H2)+EXP(-$D$22*H2))/2)</f>
        <v>0</v>
      </c>
      <c r="K2" s="38">
        <f>$D$7*EXP(-($B$19*I2+0.5*$B$20*I2^2)/$D$17)</f>
        <v>26.94</v>
      </c>
      <c r="L2" s="16">
        <f aca="true" t="shared" si="2" ref="L2:L33">$D$17*K2^2/2</f>
        <v>108.12926164199266</v>
      </c>
      <c r="M2" s="50">
        <f>0.5*($B$9+0.0392*$B$7/$B$6)*$B$16*$B$13*K2^2+0.5*0.0392*I2/$B$6*$B$15*$B$13*K2^2</f>
        <v>77.04757104854536</v>
      </c>
      <c r="N2" s="50">
        <f>0.5*$B$9*$B$16*$B$13*K2^2</f>
        <v>9.120214376011525</v>
      </c>
      <c r="O2" s="52">
        <f aca="true" t="shared" si="3" ref="O2:O33">$D$21*(EXP(2*$D$22*H2)-1)/(EXP(2*$D$22*H2)+1)</f>
        <v>0</v>
      </c>
    </row>
    <row r="3" spans="1:15" ht="12">
      <c r="A3" s="3"/>
      <c r="B3" s="4" t="s">
        <v>30</v>
      </c>
      <c r="C3" s="46">
        <v>0.75</v>
      </c>
      <c r="D3" s="13" t="s">
        <v>33</v>
      </c>
      <c r="E3" s="23">
        <f>EXP(($B$19*I3+0.5*$B$20*I3^2)/$D$17)/$D$7</f>
        <v>0.0384857196545765</v>
      </c>
      <c r="F3" s="23">
        <f>(E2:E3)/2*(I3-I2)</f>
        <v>0.001924285982728825</v>
      </c>
      <c r="G3" s="40">
        <f t="shared" si="0"/>
        <v>0.037631125118580785</v>
      </c>
      <c r="H3" s="40">
        <f>SUM($F$2:F3)</f>
        <v>0.001924285982728825</v>
      </c>
      <c r="I3" s="43">
        <v>0.1</v>
      </c>
      <c r="J3" s="18">
        <f t="shared" si="1"/>
        <v>-1.5816908065874057E-05</v>
      </c>
      <c r="K3" s="38">
        <f>$D$7*EXP(-($B$19*I3+0.5*$B$20*I3^2)/$D$17)</f>
        <v>25.983663784265126</v>
      </c>
      <c r="L3" s="16">
        <f t="shared" si="2"/>
        <v>100.5886155402264</v>
      </c>
      <c r="M3" s="50">
        <f>0.5*($B$9+0.0392*$B$7/$B$6)*$B$16*$B$13*K3^2+0.5*0.0392*I3/$B$6*$B$15*$B$13*K3^2</f>
        <v>72.19413603118011</v>
      </c>
      <c r="N3" s="50">
        <f>0.5*$B$9*$B$16*$B$13*K3^2</f>
        <v>8.484194967967813</v>
      </c>
      <c r="O3" s="52">
        <f t="shared" si="3"/>
        <v>0.016438187827028425</v>
      </c>
    </row>
    <row r="4" spans="1:15" ht="12.75" thickBot="1">
      <c r="A4" s="5"/>
      <c r="B4" s="14" t="s">
        <v>31</v>
      </c>
      <c r="C4" s="47">
        <v>0.57</v>
      </c>
      <c r="D4" s="15" t="s">
        <v>32</v>
      </c>
      <c r="E4" s="23">
        <f>EXP(($B$19*I4+0.5*$B$20*I4^2)/$D$17)/$D$7</f>
        <v>0.03994344716959357</v>
      </c>
      <c r="F4" s="23">
        <f aca="true" t="shared" si="4" ref="F4:F67">(E3:E4)/2*(I4-I3)</f>
        <v>0.0019971723584796784</v>
      </c>
      <c r="G4" s="40">
        <f t="shared" si="0"/>
        <v>0.03962829747706046</v>
      </c>
      <c r="H4" s="40">
        <f>SUM($F$2:F4)</f>
        <v>0.003921458341208503</v>
      </c>
      <c r="I4" s="43">
        <v>0.2</v>
      </c>
      <c r="J4" s="18">
        <f t="shared" si="1"/>
        <v>-6.567335617236015E-05</v>
      </c>
      <c r="K4" s="38">
        <f>$D$7*EXP(-($B$19*I4+0.5*$B$20*I4^2)/$D$17)</f>
        <v>25.03539556198437</v>
      </c>
      <c r="L4" s="16">
        <f t="shared" si="2"/>
        <v>93.38066664500157</v>
      </c>
      <c r="M4" s="50">
        <f>0.5*($B$9+0.0392*$B$7/$B$6)*$B$16*$B$13*K4^2+0.5*0.0392*I4/$B$6*$B$15*$B$13*K4^2</f>
        <v>67.50328976728963</v>
      </c>
      <c r="N4" s="50">
        <f>0.5*$B$9*$B$16*$B$13*K4^2</f>
        <v>7.876237065199187</v>
      </c>
      <c r="O4" s="52">
        <f t="shared" si="3"/>
        <v>0.033485379803448664</v>
      </c>
    </row>
    <row r="5" spans="1:15" ht="12">
      <c r="A5" s="48" t="s">
        <v>12</v>
      </c>
      <c r="B5" s="10"/>
      <c r="C5" s="11"/>
      <c r="D5" s="12"/>
      <c r="E5" s="23">
        <f>EXP(($B$19*I5+0.5*$B$20*I5^2)/$D$17)/$D$7</f>
        <v>0.04149924538707888</v>
      </c>
      <c r="F5" s="23">
        <f t="shared" si="4"/>
        <v>0.0020749622693539437</v>
      </c>
      <c r="G5" s="40">
        <f t="shared" si="0"/>
        <v>0.04170325974641441</v>
      </c>
      <c r="H5" s="40">
        <f>SUM($F$2:F5)</f>
        <v>0.005996420610562447</v>
      </c>
      <c r="I5" s="43">
        <v>0.3</v>
      </c>
      <c r="J5" s="18">
        <f t="shared" si="1"/>
        <v>-0.00015350499965816413</v>
      </c>
      <c r="K5" s="38">
        <f>$D$7*EXP(-($B$19*I5+0.5*$B$20*I5^2)/$D$17)</f>
        <v>24.096823705410262</v>
      </c>
      <c r="L5" s="16">
        <f t="shared" si="2"/>
        <v>86.5102675808594</v>
      </c>
      <c r="M5" s="50">
        <f>0.5*($B$9+0.0392*$B$7/$B$6)*$B$16*$B$13*K5^2+0.5*0.0392*I5/$B$6*$B$15*$B$13*K5^2</f>
        <v>62.98372150734507</v>
      </c>
      <c r="N5" s="50">
        <f>0.5*$B$9*$B$16*$B$13*K5^2</f>
        <v>7.296749964647385</v>
      </c>
      <c r="O5" s="52">
        <f t="shared" si="3"/>
        <v>0.05116682785201619</v>
      </c>
    </row>
    <row r="6" spans="1:15" ht="12">
      <c r="A6" s="3" t="s">
        <v>1</v>
      </c>
      <c r="B6" s="19">
        <v>0.008</v>
      </c>
      <c r="C6" s="4" t="s">
        <v>9</v>
      </c>
      <c r="D6" s="51">
        <f>C2*C3*C4</f>
        <v>108.15749999999998</v>
      </c>
      <c r="E6" s="23">
        <f>EXP(($B$19*I6+0.5*$B$20*I6^2)/$D$17)/$D$7</f>
        <v>0.04316021347064505</v>
      </c>
      <c r="F6" s="23">
        <f t="shared" si="4"/>
        <v>0.002158010673532253</v>
      </c>
      <c r="G6" s="40">
        <f t="shared" si="0"/>
        <v>0.043861270419946655</v>
      </c>
      <c r="H6" s="40">
        <f>SUM($F$2:F6)</f>
        <v>0.0081544312840947</v>
      </c>
      <c r="I6" s="43">
        <v>0.4</v>
      </c>
      <c r="J6" s="18">
        <f t="shared" si="1"/>
        <v>-0.00028372327048159464</v>
      </c>
      <c r="K6" s="38">
        <f>$D$7*EXP(-($B$19*I6+0.5*$B$20*I6^2)/$D$17)</f>
        <v>23.169486885882506</v>
      </c>
      <c r="L6" s="16">
        <f t="shared" si="2"/>
        <v>79.9799054854131</v>
      </c>
      <c r="M6" s="50">
        <f>0.5*($B$9+0.0392*$B$7/$B$6)*$B$16*$B$13*K6^2+0.5*0.0392*I6/$B$6*$B$15*$B$13*K6^2</f>
        <v>58.642486368479766</v>
      </c>
      <c r="N6" s="50">
        <f>0.5*$B$9*$B$16*$B$13*K6^2</f>
        <v>6.745943445125936</v>
      </c>
      <c r="O6" s="52">
        <f t="shared" si="3"/>
        <v>0.06950704690810201</v>
      </c>
    </row>
    <row r="7" spans="1:15" ht="12">
      <c r="A7" s="3" t="s">
        <v>2</v>
      </c>
      <c r="B7" s="19">
        <v>0.76</v>
      </c>
      <c r="C7" s="3" t="s">
        <v>41</v>
      </c>
      <c r="D7" s="61">
        <f>ROUND(SQRT(2*D6/D17),2)</f>
        <v>26.94</v>
      </c>
      <c r="E7" s="23">
        <f>EXP(($B$19*I7+0.5*$B$20*I7^2)/$D$17)/$D$7</f>
        <v>0.044934063573161404</v>
      </c>
      <c r="F7" s="23">
        <f t="shared" si="4"/>
        <v>0.0022467031786580697</v>
      </c>
      <c r="G7" s="40">
        <f t="shared" si="0"/>
        <v>0.04610797359860473</v>
      </c>
      <c r="H7" s="40">
        <f>SUM($F$2:F7)</f>
        <v>0.01040113446275277</v>
      </c>
      <c r="I7" s="43">
        <v>0.5</v>
      </c>
      <c r="J7" s="18">
        <f t="shared" si="1"/>
        <v>-0.00046126919684252025</v>
      </c>
      <c r="K7" s="38">
        <f>$D$7*EXP(-($B$19*I7+0.5*$B$20*I7^2)/$D$17)</f>
        <v>22.254831201095477</v>
      </c>
      <c r="L7" s="16">
        <f t="shared" si="2"/>
        <v>73.78985617032214</v>
      </c>
      <c r="M7" s="50">
        <f>0.5*($B$9+0.0392*$B$7/$B$6)*$B$16*$B$13*K7^2+0.5*0.0392*I7/$B$6*$B$15*$B$13*K7^2</f>
        <v>54.485058061660126</v>
      </c>
      <c r="N7" s="50">
        <f>0.5*$B$9*$B$16*$B$13*K7^2</f>
        <v>6.223840770101393</v>
      </c>
      <c r="O7" s="52">
        <f t="shared" si="3"/>
        <v>0.08852935565442058</v>
      </c>
    </row>
    <row r="8" spans="1:15" ht="12">
      <c r="A8" s="3" t="s">
        <v>39</v>
      </c>
      <c r="B8" s="19">
        <v>7800</v>
      </c>
      <c r="C8" s="4"/>
      <c r="D8" s="13"/>
      <c r="E8" s="23">
        <f>EXP(($B$19*I8+0.5*$B$20*I8^2)/$D$17)/$D$7</f>
        <v>0.046829177912576715</v>
      </c>
      <c r="F8" s="23">
        <f>(E7:E8)/2*(I8-I7)</f>
        <v>0.0023414588956288352</v>
      </c>
      <c r="G8" s="40">
        <f t="shared" si="0"/>
        <v>0.048449432494233564</v>
      </c>
      <c r="H8" s="40">
        <f>SUM($F$2:F8)</f>
        <v>0.012742593358381606</v>
      </c>
      <c r="I8" s="43">
        <v>0.6</v>
      </c>
      <c r="J8" s="18">
        <f t="shared" si="1"/>
        <v>-0.0006916725289834635</v>
      </c>
      <c r="K8" s="38">
        <f>$D$7*EXP(-($B$19*I8+0.5*$B$20*I8^2)/$D$17)</f>
        <v>21.35420788011387</v>
      </c>
      <c r="L8" s="16">
        <f t="shared" si="2"/>
        <v>67.9383487468668</v>
      </c>
      <c r="M8" s="50">
        <f>0.5*($B$9+0.0392*$B$7/$B$6)*$B$16*$B$13*K8^2+0.5*0.0392*I8/$B$6*$B$15*$B$13*K8^2</f>
        <v>50.5153941783067</v>
      </c>
      <c r="N8" s="50">
        <f>0.5*$B$9*$B$16*$B$13*K8^2</f>
        <v>5.730292573116295</v>
      </c>
      <c r="O8" s="52">
        <f t="shared" si="3"/>
        <v>0.10825532335614982</v>
      </c>
    </row>
    <row r="9" spans="1:15" ht="12.75" thickBot="1">
      <c r="A9" s="5" t="s">
        <v>46</v>
      </c>
      <c r="B9" s="62">
        <v>0.5</v>
      </c>
      <c r="C9" s="14" t="s">
        <v>5</v>
      </c>
      <c r="D9" s="49">
        <v>1.2</v>
      </c>
      <c r="E9" s="23">
        <f>EXP(($B$19*I9+0.5*$B$20*I9^2)/$D$17)/$D$7</f>
        <v>0.04885467169862011</v>
      </c>
      <c r="F9" s="23">
        <f t="shared" si="4"/>
        <v>0.002442733584931005</v>
      </c>
      <c r="G9" s="40">
        <f t="shared" si="0"/>
        <v>0.050892166079164566</v>
      </c>
      <c r="H9" s="40">
        <f>SUM($F$2:F9)</f>
        <v>0.015185326943312611</v>
      </c>
      <c r="I9" s="43">
        <v>0.7</v>
      </c>
      <c r="J9" s="18">
        <f t="shared" si="1"/>
        <v>-0.0009811164130866623</v>
      </c>
      <c r="K9" s="38">
        <f>$D$7*EXP(-($B$19*I9+0.5*$B$20*I9^2)/$D$17)</f>
        <v>20.468871557850317</v>
      </c>
      <c r="L9" s="16">
        <f t="shared" si="2"/>
        <v>62.42173796816974</v>
      </c>
      <c r="M9" s="50">
        <f>0.5*($B$9+0.0392*$B$7/$B$6)*$B$16*$B$13*K9^2+0.5*0.0392*I9/$B$6*$B$15*$B$13*K9^2</f>
        <v>46.736012357367635</v>
      </c>
      <c r="N9" s="50">
        <f>0.5*$B$9*$B$16*$B$13*K9^2</f>
        <v>5.264991394076394</v>
      </c>
      <c r="O9" s="52">
        <f t="shared" si="3"/>
        <v>0.12870411072204</v>
      </c>
    </row>
    <row r="10" spans="1:15" ht="12">
      <c r="A10" s="48" t="s">
        <v>11</v>
      </c>
      <c r="B10" s="10"/>
      <c r="C10" s="11"/>
      <c r="D10" s="12"/>
      <c r="E10" s="23">
        <f>EXP(($B$19*I10+0.5*$B$20*I10^2)/$D$17)/$D$7</f>
        <v>0.05102046254949344</v>
      </c>
      <c r="F10" s="23">
        <f t="shared" si="4"/>
        <v>0.0025510231274746744</v>
      </c>
      <c r="G10" s="40">
        <f t="shared" si="0"/>
        <v>0.05344318920663924</v>
      </c>
      <c r="H10" s="40">
        <f>SUM($F$2:F10)</f>
        <v>0.017736350070787284</v>
      </c>
      <c r="I10" s="43">
        <v>0.8</v>
      </c>
      <c r="J10" s="18">
        <f t="shared" si="1"/>
        <v>-0.0013365077760986214</v>
      </c>
      <c r="K10" s="38">
        <f>$D$7*EXP(-($B$19*I10+0.5*$B$20*I10^2)/$D$17)</f>
        <v>19.599979107008874</v>
      </c>
      <c r="L10" s="16">
        <f t="shared" si="2"/>
        <v>57.2346816428957</v>
      </c>
      <c r="M10" s="50">
        <f>0.5*($B$9+0.0392*$B$7/$B$6)*$B$16*$B$13*K10^2+0.5*0.0392*I10/$B$6*$B$15*$B$13*K10^2</f>
        <v>43.148075617763304</v>
      </c>
      <c r="N10" s="50">
        <f>0.5*$B$9*$B$16*$B$13*K10^2</f>
        <v>4.827486643294171</v>
      </c>
      <c r="O10" s="52">
        <f t="shared" si="3"/>
        <v>0.14989169291621737</v>
      </c>
    </row>
    <row r="11" spans="1:15" ht="12">
      <c r="A11" s="3" t="s">
        <v>10</v>
      </c>
      <c r="B11" s="46">
        <v>0.002</v>
      </c>
      <c r="C11" s="7" t="s">
        <v>32</v>
      </c>
      <c r="D11" s="13"/>
      <c r="E11" s="23">
        <f>EXP(($B$19*I11+0.5*$B$20*I11^2)/$D$17)/$D$7</f>
        <v>0.05333734711226873</v>
      </c>
      <c r="F11" s="23">
        <f t="shared" si="4"/>
        <v>0.0026668673556134357</v>
      </c>
      <c r="G11" s="40">
        <f t="shared" si="0"/>
        <v>0.05611005656225268</v>
      </c>
      <c r="H11" s="40">
        <f>SUM($F$2:F11)</f>
        <v>0.020403217426400718</v>
      </c>
      <c r="I11" s="43">
        <v>0.9</v>
      </c>
      <c r="J11" s="18">
        <f t="shared" si="1"/>
        <v>-0.0017655534726366616</v>
      </c>
      <c r="K11" s="38">
        <f>$D$7*EXP(-($B$19*I11+0.5*$B$20*I11^2)/$D$17)</f>
        <v>18.74858901203166</v>
      </c>
      <c r="L11" s="16">
        <f t="shared" si="2"/>
        <v>52.370320611995545</v>
      </c>
      <c r="M11" s="50">
        <f>0.5*($B$9+0.0392*$B$7/$B$6)*$B$16*$B$13*K11^2+0.5*0.0392*I11/$B$6*$B$15*$B$13*K11^2</f>
        <v>39.751485135585426</v>
      </c>
      <c r="N11" s="50">
        <f>0.5*$B$9*$B$16*$B$13*K11^2</f>
        <v>4.417199781713523</v>
      </c>
      <c r="O11" s="52">
        <f t="shared" si="3"/>
        <v>0.17182995384201494</v>
      </c>
    </row>
    <row r="12" spans="3:15" ht="12.75" thickBot="1">
      <c r="C12" s="4"/>
      <c r="D12" s="13"/>
      <c r="E12" s="23">
        <f>EXP(($B$19*I12+0.5*$B$20*I12^2)/$D$17)/$D$7</f>
        <v>0.05581708568448423</v>
      </c>
      <c r="F12" s="23">
        <f t="shared" si="4"/>
        <v>0.0027908542842242107</v>
      </c>
      <c r="G12" s="40">
        <f t="shared" si="0"/>
        <v>0.05890091084647689</v>
      </c>
      <c r="H12" s="40">
        <f>SUM($F$2:F12)</f>
        <v>0.02319407171062493</v>
      </c>
      <c r="I12" s="43">
        <v>1</v>
      </c>
      <c r="J12" s="18">
        <f t="shared" si="1"/>
        <v>-0.0022768420944857806</v>
      </c>
      <c r="K12" s="38">
        <f>$D$7*EXP(-($B$19*I12+0.5*$B$20*I12^2)/$D$17)</f>
        <v>17.91566126638488</v>
      </c>
      <c r="L12" s="16">
        <f t="shared" si="2"/>
        <v>47.82045894565496</v>
      </c>
      <c r="M12" s="50">
        <f>0.5*($B$9+0.0392*$B$7/$B$6)*$B$16*$B$13*K12^2+0.5*0.0392*I12/$B$6*$B$15*$B$13*K12^2</f>
        <v>36.54497876831197</v>
      </c>
      <c r="N12" s="50">
        <f>0.5*$B$9*$B$16*$B$13*K12^2</f>
        <v>4.0334395197077395</v>
      </c>
      <c r="O12" s="52">
        <f t="shared" si="3"/>
        <v>0.19452564293083868</v>
      </c>
    </row>
    <row r="13" spans="1:15" ht="12">
      <c r="A13" s="9" t="s">
        <v>40</v>
      </c>
      <c r="B13" s="22">
        <v>1000</v>
      </c>
      <c r="C13" s="11"/>
      <c r="D13" s="12"/>
      <c r="E13" s="23">
        <f>EXP(($B$19*I13+0.5*$B$20*I13^2)/$D$17)/$D$7</f>
        <v>0.05847249572858342</v>
      </c>
      <c r="F13" s="23">
        <f t="shared" si="4"/>
        <v>0.0029236247864291736</v>
      </c>
      <c r="G13" s="40">
        <f t="shared" si="0"/>
        <v>0.06182453563290606</v>
      </c>
      <c r="H13" s="40">
        <f>SUM($F$2:F13)</f>
        <v>0.026117696497054105</v>
      </c>
      <c r="I13" s="43">
        <v>1.1</v>
      </c>
      <c r="J13" s="18">
        <f t="shared" si="1"/>
        <v>-0.0028799311473399784</v>
      </c>
      <c r="K13" s="38">
        <f>$D$7*EXP(-($B$19*I13+0.5*$B$20*I13^2)/$D$17)</f>
        <v>17.102057771602258</v>
      </c>
      <c r="L13" s="16">
        <f t="shared" si="2"/>
        <v>43.575742206801664</v>
      </c>
      <c r="M13" s="50">
        <f>0.5*($B$9+0.0392*$B$7/$B$6)*$B$16*$B$13*K13^2+0.5*0.0392*I13/$B$6*$B$15*$B$13*K13^2</f>
        <v>33.526233677032145</v>
      </c>
      <c r="N13" s="50">
        <f>0.5*$B$9*$B$16*$B$13*K13^2</f>
        <v>3.67541685280041</v>
      </c>
      <c r="O13" s="52">
        <f t="shared" si="3"/>
        <v>0.21797918927996046</v>
      </c>
    </row>
    <row r="14" spans="1:15" ht="12.75" thickBot="1">
      <c r="A14" s="5" t="s">
        <v>0</v>
      </c>
      <c r="B14" s="30">
        <v>9.8</v>
      </c>
      <c r="C14" s="14"/>
      <c r="D14" s="15"/>
      <c r="E14" s="23">
        <f>EXP(($B$19*I14+0.5*$B$20*I14^2)/$D$17)/$D$7</f>
        <v>0.06131755527671129</v>
      </c>
      <c r="F14" s="23">
        <f t="shared" si="4"/>
        <v>0.00306587776383556</v>
      </c>
      <c r="G14" s="40">
        <f t="shared" si="0"/>
        <v>0.06489041339674162</v>
      </c>
      <c r="H14" s="40">
        <f>SUM($F$2:F14)</f>
        <v>0.029183574260889664</v>
      </c>
      <c r="I14" s="43">
        <v>1.2</v>
      </c>
      <c r="J14" s="18">
        <f t="shared" si="1"/>
        <v>-0.0035854390530704844</v>
      </c>
      <c r="K14" s="38">
        <f>$D$7*EXP(-($B$19*I14+0.5*$B$20*I14^2)/$D$17)</f>
        <v>16.308543213884537</v>
      </c>
      <c r="L14" s="16">
        <f t="shared" si="2"/>
        <v>39.62583183502685</v>
      </c>
      <c r="M14" s="50">
        <f>0.5*($B$9+0.0392*$B$7/$B$6)*$B$16*$B$13*K14^2+0.5*0.0392*I14/$B$6*$B$15*$B$13*K14^2</f>
        <v>30.691971469386942</v>
      </c>
      <c r="N14" s="50">
        <f>0.5*$B$9*$B$16*$B$13*K14^2</f>
        <v>3.342259770160834</v>
      </c>
      <c r="O14" s="52">
        <f t="shared" si="3"/>
        <v>0.2421833735379697</v>
      </c>
    </row>
    <row r="15" spans="1:15" ht="12">
      <c r="A15" s="3" t="s">
        <v>18</v>
      </c>
      <c r="B15" s="23">
        <f>PI()*B11^2/4</f>
        <v>3.141592653589793E-06</v>
      </c>
      <c r="C15" s="4"/>
      <c r="D15" s="13"/>
      <c r="E15" s="23">
        <f>EXP(($B$19*I15+0.5*$B$20*I15^2)/$D$17)/$D$7</f>
        <v>0.06436751734250795</v>
      </c>
      <c r="F15" s="23">
        <f t="shared" si="4"/>
        <v>0.0032183758671254004</v>
      </c>
      <c r="G15" s="40">
        <f t="shared" si="0"/>
        <v>0.06810878926386701</v>
      </c>
      <c r="H15" s="40">
        <f>SUM($F$2:F15)</f>
        <v>0.03240195012801506</v>
      </c>
      <c r="I15" s="43">
        <v>1.3</v>
      </c>
      <c r="J15" s="18">
        <f t="shared" si="1"/>
        <v>-0.004405141135644491</v>
      </c>
      <c r="K15" s="38">
        <f>$D$7*EXP(-($B$19*I15+0.5*$B$20*I15^2)/$D$17)</f>
        <v>15.535786391742743</v>
      </c>
      <c r="L15" s="16">
        <f t="shared" si="2"/>
        <v>35.959573925359386</v>
      </c>
      <c r="M15" s="50">
        <f>0.5*($B$9+0.0392*$B$7/$B$6)*$B$16*$B$13*K15^2+0.5*0.0392*I15/$B$6*$B$15*$B$13*K15^2</f>
        <v>28.03806437748848</v>
      </c>
      <c r="N15" s="50">
        <f>0.5*$B$9*$B$16*$B$13*K15^2</f>
        <v>3.033027490330582</v>
      </c>
      <c r="O15" s="52">
        <f t="shared" si="3"/>
        <v>0.26712186592106496</v>
      </c>
    </row>
    <row r="16" spans="1:15" ht="12">
      <c r="A16" s="4" t="s">
        <v>35</v>
      </c>
      <c r="B16" s="23">
        <f>PI()*B6^2/4</f>
        <v>5.0265482457436686E-05</v>
      </c>
      <c r="C16" s="4" t="s">
        <v>16</v>
      </c>
      <c r="D16" s="24">
        <f>B16*B7</f>
        <v>3.8201766667651885E-05</v>
      </c>
      <c r="E16" s="23">
        <f>EXP(($B$19*I16+0.5*$B$20*I16^2)/$D$17)/$D$7</f>
        <v>0.06763903659066328</v>
      </c>
      <c r="F16" s="23">
        <f t="shared" si="4"/>
        <v>0.0033819518295331594</v>
      </c>
      <c r="G16" s="40">
        <f t="shared" si="0"/>
        <v>0.07149074109340017</v>
      </c>
      <c r="H16" s="40">
        <f>SUM($F$2:F16)</f>
        <v>0.03578390195754822</v>
      </c>
      <c r="I16" s="43">
        <v>1.4</v>
      </c>
      <c r="J16" s="18">
        <f t="shared" si="1"/>
        <v>-0.005352068395256972</v>
      </c>
      <c r="K16" s="38">
        <f>$D$7*EXP(-($B$19*I16+0.5*$B$20*I16^2)/$D$17)</f>
        <v>14.784361966179118</v>
      </c>
      <c r="L16" s="16">
        <f t="shared" si="2"/>
        <v>32.56516090497023</v>
      </c>
      <c r="M16" s="50">
        <f>0.5*($B$9+0.0392*$B$7/$B$6)*$B$16*$B$13*K16^2+0.5*0.0392*I16/$B$6*$B$15*$B$13*K16^2</f>
        <v>25.55964109321866</v>
      </c>
      <c r="N16" s="50">
        <f>0.5*$B$9*$B$16*$B$13*K16^2</f>
        <v>2.7467240979225895</v>
      </c>
      <c r="O16" s="52">
        <f t="shared" si="3"/>
        <v>0.29276764964414376</v>
      </c>
    </row>
    <row r="17" spans="1:15" ht="12">
      <c r="A17" s="3" t="s">
        <v>36</v>
      </c>
      <c r="B17" s="23">
        <f>B6*B7</f>
        <v>0.00608</v>
      </c>
      <c r="C17" s="4" t="s">
        <v>17</v>
      </c>
      <c r="D17" s="25">
        <f>D16*B8</f>
        <v>0.2979737800076847</v>
      </c>
      <c r="E17" s="23">
        <f>EXP(($B$19*I17+0.5*$B$20*I17^2)/$D$17)/$D$7</f>
        <v>0.07115030966610515</v>
      </c>
      <c r="F17" s="23">
        <f t="shared" si="4"/>
        <v>0.0035575154833052606</v>
      </c>
      <c r="G17" s="40">
        <f t="shared" si="0"/>
        <v>0.07504825657670544</v>
      </c>
      <c r="H17" s="40">
        <f>SUM($F$2:F17)</f>
        <v>0.03934141744085348</v>
      </c>
      <c r="I17" s="43">
        <v>1.5</v>
      </c>
      <c r="J17" s="18">
        <f t="shared" si="1"/>
        <v>-0.006440607474395098</v>
      </c>
      <c r="K17" s="38">
        <f>$D$7*EXP(-($B$19*I17+0.5*$B$20*I17^2)/$D$17)</f>
        <v>14.054752603225616</v>
      </c>
      <c r="L17" s="16">
        <f t="shared" si="2"/>
        <v>29.430284842815336</v>
      </c>
      <c r="M17" s="50">
        <f>0.5*($B$9+0.0392*$B$7/$B$6)*$B$16*$B$13*K17^2+0.5*0.0392*I17/$B$6*$B$15*$B$13*K17^2</f>
        <v>23.25119100467616</v>
      </c>
      <c r="N17" s="50">
        <f>0.5*$B$9*$B$16*$B$13*K17^2</f>
        <v>2.482311474596435</v>
      </c>
      <c r="O17" s="52">
        <f t="shared" si="3"/>
        <v>0.3190813632877153</v>
      </c>
    </row>
    <row r="18" spans="1:15" ht="12.75" thickBot="1">
      <c r="A18" s="3"/>
      <c r="B18" s="7"/>
      <c r="C18" s="8"/>
      <c r="D18" s="6"/>
      <c r="E18" s="23">
        <f>EXP(($B$19*I18+0.5*$B$20*I18^2)/$D$17)/$D$7</f>
        <v>0.07492123075504294</v>
      </c>
      <c r="F18" s="23">
        <f t="shared" si="4"/>
        <v>0.0037460615377521503</v>
      </c>
      <c r="G18" s="40">
        <f t="shared" si="0"/>
        <v>0.07879431811445758</v>
      </c>
      <c r="H18" s="40">
        <f>SUM($F$2:F18)</f>
        <v>0.04308747897860563</v>
      </c>
      <c r="I18" s="43">
        <v>1.6</v>
      </c>
      <c r="J18" s="18">
        <f t="shared" si="1"/>
        <v>-0.007686599785916187</v>
      </c>
      <c r="K18" s="38">
        <f>$D$7*EXP(-($B$19*I18+0.5*$B$20*I18^2)/$D$17)</f>
        <v>13.347351477307253</v>
      </c>
      <c r="L18" s="16">
        <f t="shared" si="2"/>
        <v>26.542281358056137</v>
      </c>
      <c r="M18" s="50">
        <f>0.5*($B$9+0.0392*$B$7/$B$6)*$B$16*$B$13*K18^2+0.5*0.0392*I18/$B$6*$B$15*$B$13*K18^2</f>
        <v>21.106665708818593</v>
      </c>
      <c r="N18" s="50">
        <f>0.5*$B$9*$B$16*$B$13*K18^2</f>
        <v>2.238721437083007</v>
      </c>
      <c r="O18" s="52">
        <f t="shared" si="3"/>
        <v>0.3460096134445785</v>
      </c>
    </row>
    <row r="19" spans="1:15" ht="12">
      <c r="A19" s="9" t="s">
        <v>3</v>
      </c>
      <c r="B19" s="33">
        <f>0.5*(B9+0.0392*B7/B6)*B16*B13</f>
        <v>0.10616069895010628</v>
      </c>
      <c r="C19" s="11" t="s">
        <v>6</v>
      </c>
      <c r="D19" s="26">
        <f>B14*(1-B13*D16/D17)</f>
        <v>8.543589743589743</v>
      </c>
      <c r="E19" s="23">
        <f>EXP(($B$19*I19+0.5*$B$20*I19^2)/$D$17)/$D$7</f>
        <v>0.07897356414225525</v>
      </c>
      <c r="F19" s="23">
        <f t="shared" si="4"/>
        <v>0.003948678207112757</v>
      </c>
      <c r="G19" s="40">
        <f t="shared" si="0"/>
        <v>0.08274299632157034</v>
      </c>
      <c r="H19" s="40">
        <f>SUM($F$2:F19)</f>
        <v>0.04703615718571839</v>
      </c>
      <c r="I19" s="43">
        <v>1.7</v>
      </c>
      <c r="J19" s="18">
        <f t="shared" si="1"/>
        <v>-0.00910743733265356</v>
      </c>
      <c r="K19" s="38">
        <f>$D$7*EXP(-($B$19*I19+0.5*$B$20*I19^2)/$D$17)</f>
        <v>12.662465102862749</v>
      </c>
      <c r="L19" s="16">
        <f t="shared" si="2"/>
        <v>23.888263318842668</v>
      </c>
      <c r="M19" s="50">
        <f>0.5*($B$9+0.0392*$B$7/$B$6)*$B$16*$B$13*K19^2+0.5*0.0392*I19/$B$6*$B$15*$B$13*K19^2</f>
        <v>19.119576813286752</v>
      </c>
      <c r="N19" s="50">
        <f>0.5*$B$9*$B$16*$B$13*K19^2</f>
        <v>2.0148670140724243</v>
      </c>
      <c r="O19" s="52">
        <f t="shared" si="3"/>
        <v>0.37348333033307896</v>
      </c>
    </row>
    <row r="20" spans="1:15" ht="12">
      <c r="A20" s="4" t="s">
        <v>13</v>
      </c>
      <c r="B20" s="32">
        <f>0.5*0.0392*B15*B13/B11</f>
        <v>0.03078760800517997</v>
      </c>
      <c r="C20" s="4" t="s">
        <v>7</v>
      </c>
      <c r="D20" s="27">
        <f>0.5*D9*B13*B17/D17</f>
        <v>12.242687930145795</v>
      </c>
      <c r="E20" s="23">
        <f>EXP(($B$19*I20+0.5*$B$20*I20^2)/$D$17)/$D$7</f>
        <v>0.08333113574592295</v>
      </c>
      <c r="F20" s="23">
        <f t="shared" si="4"/>
        <v>0.004166556787296151</v>
      </c>
      <c r="G20" s="40">
        <f t="shared" si="0"/>
        <v>0.0869095531088665</v>
      </c>
      <c r="H20" s="40">
        <f>SUM($F$2:F20)</f>
        <v>0.05120271397301454</v>
      </c>
      <c r="I20" s="43">
        <v>1.8</v>
      </c>
      <c r="J20" s="18">
        <f t="shared" si="1"/>
        <v>-0.010722152340987896</v>
      </c>
      <c r="K20" s="38">
        <f>$D$7*EXP(-($B$19*I20+0.5*$B$20*I20^2)/$D$17)</f>
        <v>12.000316460932503</v>
      </c>
      <c r="L20" s="16">
        <f t="shared" si="2"/>
        <v>21.45524374019736</v>
      </c>
      <c r="M20" s="50">
        <f>0.5*($B$9+0.0392*$B$7/$B$6)*$B$16*$B$13*K20^2+0.5*0.0392*I20/$B$6*$B$15*$B$13*K20^2</f>
        <v>17.283089181912523</v>
      </c>
      <c r="N20" s="50">
        <f>0.5*$B$9*$B$16*$B$13*K20^2</f>
        <v>1.8096528120949187</v>
      </c>
      <c r="O20" s="52">
        <f t="shared" si="3"/>
        <v>0.40141626335863606</v>
      </c>
    </row>
    <row r="21" spans="1:15" ht="12">
      <c r="A21" s="4"/>
      <c r="B21" s="32"/>
      <c r="C21" s="4" t="s">
        <v>43</v>
      </c>
      <c r="D21" s="27">
        <f>SQRT(D19/D20)</f>
        <v>0.8353756329444932</v>
      </c>
      <c r="E21" s="23">
        <f>EXP(($B$19*I21+0.5*$B$20*I21^2)/$D$17)/$D$7</f>
        <v>0.08802004585631489</v>
      </c>
      <c r="F21" s="23">
        <f t="shared" si="4"/>
        <v>0.004401002292815738</v>
      </c>
      <c r="G21" s="40">
        <f t="shared" si="0"/>
        <v>0.09131055540168223</v>
      </c>
      <c r="H21" s="40">
        <f>SUM($F$2:F21)</f>
        <v>0.05560371626583028</v>
      </c>
      <c r="I21" s="43">
        <v>1.9</v>
      </c>
      <c r="J21" s="18">
        <f t="shared" si="1"/>
        <v>-0.01255149751499094</v>
      </c>
      <c r="K21" s="38">
        <f>$D$7*EXP(-($B$19*I21+0.5*$B$20*I21^2)/$D$17)</f>
        <v>11.361048387005086</v>
      </c>
      <c r="L21" s="16">
        <f t="shared" si="2"/>
        <v>19.230247495282583</v>
      </c>
      <c r="M21" s="50">
        <f>0.5*($B$9+0.0392*$B$7/$B$6)*$B$16*$B$13*K21^2+0.5*0.0392*I21/$B$6*$B$15*$B$13*K21^2</f>
        <v>15.590108920612545</v>
      </c>
      <c r="N21" s="50">
        <f>0.5*$B$9*$B$16*$B$13*K21^2</f>
        <v>1.6219844378612163</v>
      </c>
      <c r="O21" s="52">
        <f t="shared" si="3"/>
        <v>0.4297037395647421</v>
      </c>
    </row>
    <row r="22" spans="1:15" ht="12.75" thickBot="1">
      <c r="A22" s="14"/>
      <c r="B22" s="7"/>
      <c r="C22" s="14" t="s">
        <v>8</v>
      </c>
      <c r="D22" s="34">
        <f>SQRT(D19*D20)</f>
        <v>10.227243178587452</v>
      </c>
      <c r="E22" s="23">
        <f>EXP(($B$19*I22+0.5*$B$20*I22^2)/$D$17)/$D$7</f>
        <v>0.09306890558154719</v>
      </c>
      <c r="F22" s="23">
        <f t="shared" si="4"/>
        <v>0.004653445279077364</v>
      </c>
      <c r="G22" s="40">
        <f t="shared" si="0"/>
        <v>0.09596400068075961</v>
      </c>
      <c r="H22" s="40">
        <f>SUM($F$2:F22)</f>
        <v>0.06025716154490764</v>
      </c>
      <c r="I22" s="43">
        <v>2</v>
      </c>
      <c r="J22" s="18">
        <f t="shared" si="1"/>
        <v>-0.014618013569881782</v>
      </c>
      <c r="K22" s="38">
        <f>$D$7*EXP(-($B$19*I22+0.5*$B$20*I22^2)/$D$17)</f>
        <v>10.744727186286696</v>
      </c>
      <c r="L22" s="16">
        <f t="shared" si="2"/>
        <v>17.200411645777276</v>
      </c>
      <c r="M22" s="50">
        <f>0.5*($B$9+0.0392*$B$7/$B$6)*$B$16*$B$13*K22^2+0.5*0.0392*I22/$B$6*$B$15*$B$13*K22^2</f>
        <v>14.033365540621084</v>
      </c>
      <c r="N22" s="50">
        <f>0.5*$B$9*$B$16*$B$13*K22^2</f>
        <v>1.4507769606762209</v>
      </c>
      <c r="O22" s="52">
        <f t="shared" si="3"/>
        <v>0.45822183331165245</v>
      </c>
    </row>
    <row r="23" spans="1:15" ht="12.75" thickBot="1">
      <c r="A23" s="5" t="s">
        <v>29</v>
      </c>
      <c r="B23" s="64">
        <f>0.5*D17/(B19*C2)^0.5*LN((D7*B19^0.5+C2^0.5)/ABS(D7*B19^0.5-C2^0.5))</f>
        <v>0.03570683913585196</v>
      </c>
      <c r="C23" s="63" t="s">
        <v>48</v>
      </c>
      <c r="D23" s="13"/>
      <c r="E23" s="23">
        <f>EXP(($B$19*I23+0.5*$B$20*I23^2)/$D$17)/$D$7</f>
        <v>0.09850909981681585</v>
      </c>
      <c r="F23" s="23">
        <f t="shared" si="4"/>
        <v>0.004925454990840797</v>
      </c>
      <c r="G23" s="40">
        <f t="shared" si="0"/>
        <v>0.1008894556716004</v>
      </c>
      <c r="H23" s="40">
        <f>SUM($F$2:F23)</f>
        <v>0.06518261653574844</v>
      </c>
      <c r="I23" s="43">
        <v>2.1</v>
      </c>
      <c r="J23" s="18">
        <f t="shared" si="1"/>
        <v>-0.016946080818613606</v>
      </c>
      <c r="K23" s="38">
        <f>$D$7*EXP(-($B$19*I23+0.5*$B$20*I23^2)/$D$17)</f>
        <v>10.151346442710018</v>
      </c>
      <c r="L23" s="16">
        <f t="shared" si="2"/>
        <v>15.353074372452628</v>
      </c>
      <c r="M23" s="50">
        <f>0.5*($B$9+0.0392*$B$7/$B$6)*$B$16*$B$13*K23^2+0.5*0.0392*I23/$B$6*$B$15*$B$13*K23^2</f>
        <v>12.605487871967526</v>
      </c>
      <c r="N23" s="50">
        <f>0.5*$B$9*$B$16*$B$13*K23^2</f>
        <v>1.2949624133310245</v>
      </c>
      <c r="O23" s="52">
        <f t="shared" si="3"/>
        <v>0.4868271170161393</v>
      </c>
    </row>
    <row r="24" spans="1:15" ht="12" customHeight="1">
      <c r="A24" s="54" t="s">
        <v>45</v>
      </c>
      <c r="B24" s="58"/>
      <c r="C24" s="53"/>
      <c r="D24" s="57">
        <f>B16*50*10000</f>
        <v>25.132741228718345</v>
      </c>
      <c r="E24" s="23">
        <f>EXP(($B$19*I24+0.5*$B$20*I24^2)/$D$17)/$D$7</f>
        <v>0.10437507990792687</v>
      </c>
      <c r="F24" s="23">
        <f t="shared" si="4"/>
        <v>0.005218753995396348</v>
      </c>
      <c r="G24" s="40">
        <f t="shared" si="0"/>
        <v>0.10610820966699674</v>
      </c>
      <c r="H24" s="40">
        <f>SUM($F$2:F24)</f>
        <v>0.07040137053114479</v>
      </c>
      <c r="I24" s="43">
        <v>2.2</v>
      </c>
      <c r="J24" s="18">
        <f t="shared" si="1"/>
        <v>-0.01956195207229574</v>
      </c>
      <c r="K24" s="38">
        <f>$D$7*EXP(-($B$19*I24+0.5*$B$20*I24^2)/$D$17)</f>
        <v>9.58083098841349</v>
      </c>
      <c r="L24" s="16">
        <f t="shared" si="2"/>
        <v>13.67585264485875</v>
      </c>
      <c r="M24" s="50">
        <f>0.5*($B$9+0.0392*$B$7/$B$6)*$B$16*$B$13*K24^2+0.5*0.0392*I24/$B$6*$B$15*$B$13*K24^2</f>
        <v>11.299073429716083</v>
      </c>
      <c r="N24" s="50">
        <f>0.5*$B$9*$B$16*$B$13*K24^2</f>
        <v>1.1534963431898404</v>
      </c>
      <c r="O24" s="52">
        <f t="shared" si="3"/>
        <v>0.5153571758807669</v>
      </c>
    </row>
    <row r="25" spans="1:15" ht="12.75" thickBot="1">
      <c r="A25" s="55"/>
      <c r="B25" s="56"/>
      <c r="C25" s="56"/>
      <c r="D25" s="57">
        <f>B16*15*10000</f>
        <v>7.539822368615503</v>
      </c>
      <c r="E25" s="23">
        <f>EXP(($B$19*I25+0.5*$B$20*I25^2)/$D$17)/$D$7</f>
        <v>0.11070468958130879</v>
      </c>
      <c r="F25" s="23">
        <f t="shared" si="4"/>
        <v>0.00553523447906542</v>
      </c>
      <c r="G25" s="40">
        <f t="shared" si="0"/>
        <v>0.11164344414606217</v>
      </c>
      <c r="H25" s="40">
        <f>SUM($F$2:F25)</f>
        <v>0.07593660501021021</v>
      </c>
      <c r="I25" s="43">
        <v>2.3</v>
      </c>
      <c r="J25" s="18">
        <f t="shared" si="1"/>
        <v>-0.022493765087045068</v>
      </c>
      <c r="K25" s="38">
        <f>$D$7*EXP(-($B$19*I25+0.5*$B$20*I25^2)/$D$17)</f>
        <v>9.033041001081841</v>
      </c>
      <c r="L25" s="16">
        <f t="shared" si="2"/>
        <v>12.156708908342416</v>
      </c>
      <c r="M25" s="50">
        <f>0.5*($B$9+0.0392*$B$7/$B$6)*$B$16*$B$13*K25^2+0.5*0.0392*I25/$B$6*$B$15*$B$13*K25^2</f>
        <v>10.106751057043192</v>
      </c>
      <c r="N25" s="50">
        <f>0.5*$B$9*$B$16*$B$13*K25^2</f>
        <v>1.0253634369384628</v>
      </c>
      <c r="O25" s="52">
        <f t="shared" si="3"/>
        <v>0.5436320687586268</v>
      </c>
    </row>
    <row r="26" spans="1:15" ht="12">
      <c r="A26" s="21"/>
      <c r="B26" s="20" t="s">
        <v>19</v>
      </c>
      <c r="E26" s="23">
        <f>EXP(($B$19*I26+0.5*$B$20*I26^2)/$D$17)/$D$7</f>
        <v>0.11753952816750453</v>
      </c>
      <c r="F26" s="23">
        <f t="shared" si="4"/>
        <v>0.005876976408375232</v>
      </c>
      <c r="G26" s="40">
        <f t="shared" si="0"/>
        <v>0.1175204205544374</v>
      </c>
      <c r="H26" s="40">
        <f>SUM($F$2:F26)</f>
        <v>0.08181358141858544</v>
      </c>
      <c r="I26" s="43">
        <v>2.4</v>
      </c>
      <c r="J26" s="18">
        <f t="shared" si="1"/>
        <v>-0.025771534348471573</v>
      </c>
      <c r="K26" s="38">
        <f>$D$7*EXP(-($B$19*I26+0.5*$B$20*I26^2)/$D$17)</f>
        <v>8.507776197424485</v>
      </c>
      <c r="L26" s="16">
        <f t="shared" si="2"/>
        <v>10.78400718689818</v>
      </c>
      <c r="M26" s="50">
        <f>0.5*($B$9+0.0392*$B$7/$B$6)*$B$16*$B$13*K26^2+0.5*0.0392*I26/$B$6*$B$15*$B$13*K26^2</f>
        <v>9.021236781347515</v>
      </c>
      <c r="N26" s="50">
        <f>0.5*$B$9*$B$16*$B$13*K26^2</f>
        <v>0.9095822526061216</v>
      </c>
      <c r="O26" s="52">
        <f t="shared" si="3"/>
        <v>0.5714568966961812</v>
      </c>
    </row>
    <row r="27" spans="1:15" ht="12">
      <c r="A27" s="28"/>
      <c r="B27" s="20" t="s">
        <v>20</v>
      </c>
      <c r="E27" s="23">
        <f>EXP(($B$19*I27+0.5*$B$20*I27^2)/$D$17)/$D$7</f>
        <v>0.12492535566085355</v>
      </c>
      <c r="F27" s="23">
        <f t="shared" si="4"/>
        <v>0.0062462677830426834</v>
      </c>
      <c r="G27" s="40">
        <f t="shared" si="0"/>
        <v>0.12376668833748009</v>
      </c>
      <c r="H27" s="40">
        <f>SUM($F$2:F27)</f>
        <v>0.08805984920162813</v>
      </c>
      <c r="I27" s="43">
        <v>2.5</v>
      </c>
      <c r="J27" s="18">
        <f t="shared" si="1"/>
        <v>-0.029427124198242713</v>
      </c>
      <c r="K27" s="38">
        <f>$D$7*EXP(-($B$19*I27+0.5*$B$20*I27^2)/$D$17)</f>
        <v>8.004780092159935</v>
      </c>
      <c r="L27" s="16">
        <f t="shared" si="2"/>
        <v>9.54655910152668</v>
      </c>
      <c r="M27" s="50">
        <f>0.5*($B$9+0.0392*$B$7/$B$6)*$B$16*$B$13*K27^2+0.5*0.0392*I27/$B$6*$B$15*$B$13*K27^2</f>
        <v>8.035382921213742</v>
      </c>
      <c r="N27" s="50">
        <f>0.5*$B$9*$B$16*$B$13*K27^2</f>
        <v>0.8052091010059615</v>
      </c>
      <c r="O27" s="52">
        <f t="shared" si="3"/>
        <v>0.5986255947930978</v>
      </c>
    </row>
    <row r="28" spans="1:15" ht="12">
      <c r="A28" s="29"/>
      <c r="B28" s="20" t="s">
        <v>21</v>
      </c>
      <c r="E28" s="23">
        <f>EXP(($B$19*I28+0.5*$B$20*I28^2)/$D$17)/$D$7</f>
        <v>0.1329125447432395</v>
      </c>
      <c r="F28" s="23">
        <f t="shared" si="4"/>
        <v>0.0066456272371619805</v>
      </c>
      <c r="G28" s="40">
        <f t="shared" si="0"/>
        <v>0.13041231557464206</v>
      </c>
      <c r="H28" s="40">
        <f>SUM($F$2:F28)</f>
        <v>0.09470547643879011</v>
      </c>
      <c r="I28" s="43">
        <v>2.6</v>
      </c>
      <c r="J28" s="18">
        <f t="shared" si="1"/>
        <v>-0.0334942081817635</v>
      </c>
      <c r="K28" s="38">
        <f>$D$7*EXP(-($B$19*I28+0.5*$B$20*I28^2)/$D$17)</f>
        <v>7.523744293150059</v>
      </c>
      <c r="L28" s="16">
        <f t="shared" si="2"/>
        <v>8.433660386128452</v>
      </c>
      <c r="M28" s="50">
        <f>0.5*($B$9+0.0392*$B$7/$B$6)*$B$16*$B$13*K28^2+0.5*0.0392*I28/$B$6*$B$15*$B$13*K28^2</f>
        <v>7.142220572446248</v>
      </c>
      <c r="N28" s="50">
        <f>0.5*$B$9*$B$16*$B$13*K28^2</f>
        <v>0.7113411256855982</v>
      </c>
      <c r="O28" s="52">
        <f t="shared" si="3"/>
        <v>0.6249259881477448</v>
      </c>
    </row>
    <row r="29" spans="1:15" ht="12">
      <c r="A29" s="36"/>
      <c r="B29" s="20" t="s">
        <v>26</v>
      </c>
      <c r="E29" s="23">
        <f>EXP(($B$19*I29+0.5*$B$20*I29^2)/$D$17)/$D$7</f>
        <v>0.14155658556417272</v>
      </c>
      <c r="F29" s="23">
        <f t="shared" si="4"/>
        <v>0.007077829278208643</v>
      </c>
      <c r="G29" s="40">
        <f t="shared" si="0"/>
        <v>0.13749014485285072</v>
      </c>
      <c r="H29" s="40">
        <f>SUM($F$2:F29)</f>
        <v>0.10178330571699876</v>
      </c>
      <c r="I29" s="43">
        <v>2.7</v>
      </c>
      <c r="J29" s="18">
        <f t="shared" si="1"/>
        <v>-0.0380082229487325</v>
      </c>
      <c r="K29" s="38">
        <f>$D$7*EXP(-($B$19*I29+0.5*$B$20*I29^2)/$D$17)</f>
        <v>7.06431280476643</v>
      </c>
      <c r="L29" s="16">
        <f t="shared" si="2"/>
        <v>7.435118547129264</v>
      </c>
      <c r="M29" s="50">
        <f>0.5*($B$9+0.0392*$B$7/$B$6)*$B$16*$B$13*K29^2+0.5*0.0392*I29/$B$6*$B$15*$B$13*K29^2</f>
        <v>6.334995680116653</v>
      </c>
      <c r="N29" s="50">
        <f>0.5*$B$9*$B$16*$B$13*K29^2</f>
        <v>0.6271186358914695</v>
      </c>
      <c r="O29" s="52">
        <f t="shared" si="3"/>
        <v>0.6501460486104449</v>
      </c>
    </row>
    <row r="30" spans="1:15" ht="12">
      <c r="A30" s="37"/>
      <c r="B30" s="20" t="s">
        <v>27</v>
      </c>
      <c r="E30" s="23">
        <f>EXP(($B$19*I30+0.5*$B$20*I30^2)/$D$17)/$D$7</f>
        <v>0.15091864982433803</v>
      </c>
      <c r="F30" s="23">
        <f t="shared" si="4"/>
        <v>0.0075459324912168745</v>
      </c>
      <c r="G30" s="40">
        <f t="shared" si="0"/>
        <v>0.1450360773440676</v>
      </c>
      <c r="H30" s="40">
        <f>SUM($F$2:F30)</f>
        <v>0.10932923820821563</v>
      </c>
      <c r="I30" s="43">
        <v>2.8</v>
      </c>
      <c r="J30" s="18">
        <f t="shared" si="1"/>
        <v>-0.04300632887222168</v>
      </c>
      <c r="K30" s="38">
        <f>$D$7*EXP(-($B$19*I30+0.5*$B$20*I30^2)/$D$17)</f>
        <v>6.6260863131491785</v>
      </c>
      <c r="L30" s="16">
        <f t="shared" si="2"/>
        <v>6.541272359924864</v>
      </c>
      <c r="M30" s="50">
        <f>0.5*($B$9+0.0392*$B$7/$B$6)*$B$16*$B$13*K30^2+0.5*0.0392*I30/$B$6*$B$15*$B$13*K30^2</f>
        <v>5.60719897047203</v>
      </c>
      <c r="N30" s="50">
        <f>0.5*$B$9*$B$16*$B$13*K30^2</f>
        <v>0.5517267510058084</v>
      </c>
      <c r="O30" s="52">
        <f t="shared" si="3"/>
        <v>0.6740811607156337</v>
      </c>
    </row>
    <row r="31" spans="5:15" ht="12">
      <c r="E31" s="23">
        <f>EXP(($B$19*I31+0.5*$B$20*I31^2)/$D$17)/$D$7</f>
        <v>0.16106622156794742</v>
      </c>
      <c r="F31" s="23">
        <f t="shared" si="4"/>
        <v>0.008053311078397378</v>
      </c>
      <c r="G31" s="40">
        <f t="shared" si="0"/>
        <v>0.15308938842246497</v>
      </c>
      <c r="H31" s="40">
        <f>SUM($F$2:F31)</f>
        <v>0.11738254928661301</v>
      </c>
      <c r="I31" s="43">
        <v>2.9</v>
      </c>
      <c r="J31" s="18">
        <f t="shared" si="1"/>
        <v>-0.04852739344575945</v>
      </c>
      <c r="K31" s="38">
        <f>$D$7*EXP(-($B$19*I31+0.5*$B$20*I31^2)/$D$17)</f>
        <v>6.208626428714849</v>
      </c>
      <c r="L31" s="16">
        <f t="shared" si="2"/>
        <v>5.743003925994908</v>
      </c>
      <c r="M31" s="50">
        <f>0.5*($B$9+0.0392*$B$7/$B$6)*$B$16*$B$13*K31^2+0.5*0.0392*I31/$B$6*$B$15*$B$13*K31^2</f>
        <v>4.952590071723468</v>
      </c>
      <c r="N31" s="50">
        <f>0.5*$B$9*$B$16*$B$13*K31^2</f>
        <v>0.484396417509692</v>
      </c>
      <c r="O31" s="52">
        <f t="shared" si="3"/>
        <v>0.6965420635842009</v>
      </c>
    </row>
    <row r="32" spans="5:15" ht="12">
      <c r="E32" s="23">
        <f>EXP(($B$19*I32+0.5*$B$20*I32^2)/$D$17)/$D$7</f>
        <v>0.17207380306559872</v>
      </c>
      <c r="F32" s="23">
        <f t="shared" si="4"/>
        <v>0.008603690153279943</v>
      </c>
      <c r="G32" s="40">
        <f t="shared" si="0"/>
        <v>0.16169307857574491</v>
      </c>
      <c r="H32" s="40">
        <f>SUM($F$2:F32)</f>
        <v>0.12598623943989296</v>
      </c>
      <c r="I32" s="43">
        <v>3</v>
      </c>
      <c r="J32" s="18">
        <f t="shared" si="1"/>
        <v>-0.05461201703775655</v>
      </c>
      <c r="K32" s="38">
        <f>$D$7*EXP(-($B$19*I32+0.5*$B$20*I32^2)/$D$17)</f>
        <v>5.811459863061059</v>
      </c>
      <c r="L32" s="16">
        <f t="shared" si="2"/>
        <v>5.031744030493398</v>
      </c>
      <c r="M32" s="50">
        <f>0.5*($B$9+0.0392*$B$7/$B$6)*$B$16*$B$13*K32^2+0.5*0.0392*I32/$B$6*$B$15*$B$13*K32^2</f>
        <v>4.365216196494588</v>
      </c>
      <c r="N32" s="50">
        <f>0.5*$B$9*$B$16*$B$13*K32^2</f>
        <v>0.4244048608715753</v>
      </c>
      <c r="O32" s="52">
        <f t="shared" si="3"/>
        <v>0.7173629980900212</v>
      </c>
    </row>
    <row r="33" spans="5:15" ht="12">
      <c r="E33" s="23">
        <f>EXP(($B$19*I33+0.5*$B$20*I33^2)/$D$17)/$D$7</f>
        <v>0.18402370528086368</v>
      </c>
      <c r="F33" s="23">
        <f t="shared" si="4"/>
        <v>0.009201185264043192</v>
      </c>
      <c r="G33" s="40">
        <f t="shared" si="0"/>
        <v>0.17089426383978812</v>
      </c>
      <c r="H33" s="40">
        <f>SUM($F$2:F33)</f>
        <v>0.13518742470393616</v>
      </c>
      <c r="I33" s="43">
        <v>3.1</v>
      </c>
      <c r="J33" s="18">
        <f t="shared" si="1"/>
        <v>-0.061302623222029604</v>
      </c>
      <c r="K33" s="38">
        <f>$D$7*EXP(-($B$19*I33+0.5*$B$20*I33^2)/$D$17)</f>
        <v>5.434082519280675</v>
      </c>
      <c r="L33" s="16">
        <f t="shared" si="2"/>
        <v>4.399471542735328</v>
      </c>
      <c r="M33" s="50">
        <f>0.5*($B$9+0.0392*$B$7/$B$6)*$B$16*$B$13*K33^2+0.5*0.0392*I33/$B$6*$B$15*$B$13*K33^2</f>
        <v>3.839425791565178</v>
      </c>
      <c r="N33" s="50">
        <f>0.5*$B$9*$B$16*$B$13*K33^2</f>
        <v>0.3710755349810499</v>
      </c>
      <c r="O33" s="52">
        <f t="shared" si="3"/>
        <v>0.7364094771557353</v>
      </c>
    </row>
    <row r="34" spans="5:15" ht="12">
      <c r="E34" s="23">
        <f>EXP(($B$19*I34+0.5*$B$20*I34^2)/$D$17)/$D$7</f>
        <v>0.1970069336800723</v>
      </c>
      <c r="F34" s="23">
        <f t="shared" si="4"/>
        <v>0.009850346684003624</v>
      </c>
      <c r="G34" s="40">
        <f aca="true" t="shared" si="5" ref="G34:G65">H34+$B$23</f>
        <v>0.18074461052379173</v>
      </c>
      <c r="H34" s="40">
        <f>SUM($F$2:F34)</f>
        <v>0.14503777138793977</v>
      </c>
      <c r="I34" s="43">
        <v>3.2</v>
      </c>
      <c r="J34" s="18">
        <f aca="true" t="shared" si="6" ref="J34:J65">-1/$D$20*LN((EXP($D$22*H34)+EXP(-$D$22*H34))/2)</f>
        <v>-0.0686436371525841</v>
      </c>
      <c r="K34" s="38">
        <f>$D$7*EXP(-($B$19*I34+0.5*$B$20*I34^2)/$D$17)</f>
        <v>5.0759634766152</v>
      </c>
      <c r="L34" s="16">
        <f aca="true" t="shared" si="7" ref="L34:L65">$D$17*K34^2/2</f>
        <v>3.8387075928104086</v>
      </c>
      <c r="M34" s="50">
        <f>0.5*($B$9+0.0392*$B$7/$B$6)*$B$16*$B$13*K34^2+0.5*0.0392*I34/$B$6*$B$15*$B$13*K34^2</f>
        <v>3.3698775831621735</v>
      </c>
      <c r="N34" s="50">
        <f>0.5*$B$9*$B$16*$B$13*K34^2</f>
        <v>0.3237776309725378</v>
      </c>
      <c r="O34" s="52">
        <f aca="true" t="shared" si="8" ref="O34:O65">$D$21*(EXP(2*$D$22*H34)-1)/(EXP(2*$D$22*H34)+1)</f>
        <v>0.7535850350044841</v>
      </c>
    </row>
    <row r="35" spans="5:15" ht="12">
      <c r="E35" s="23">
        <f>EXP(($B$19*I35+0.5*$B$20*I35^2)/$D$17)/$D$7</f>
        <v>0.2111241815882364</v>
      </c>
      <c r="F35" s="23">
        <f t="shared" si="4"/>
        <v>0.010556209079411783</v>
      </c>
      <c r="G35" s="40">
        <f t="shared" si="5"/>
        <v>0.19130081960320353</v>
      </c>
      <c r="H35" s="40">
        <f>SUM($F$2:F35)</f>
        <v>0.15559398046735157</v>
      </c>
      <c r="I35" s="43">
        <v>3.3</v>
      </c>
      <c r="J35" s="18">
        <f t="shared" si="6"/>
        <v>-0.07668177488904772</v>
      </c>
      <c r="K35" s="38">
        <f>$D$7*EXP(-($B$19*I35+0.5*$B$20*I35^2)/$D$17)</f>
        <v>4.736548852325872</v>
      </c>
      <c r="L35" s="16">
        <f t="shared" si="7"/>
        <v>3.3425052381523144</v>
      </c>
      <c r="M35" s="50">
        <f>0.5*($B$9+0.0392*$B$7/$B$6)*$B$16*$B$13*K35^2+0.5*0.0392*I35/$B$6*$B$15*$B$13*K35^2</f>
        <v>2.9515454592211636</v>
      </c>
      <c r="N35" s="50">
        <f>0.5*$B$9*$B$16*$B$13*K35^2</f>
        <v>0.281925205647125</v>
      </c>
      <c r="O35" s="52">
        <f t="shared" si="8"/>
        <v>0.7688363184588382</v>
      </c>
    </row>
    <row r="36" spans="5:15" ht="12">
      <c r="E36" s="23">
        <f>EXP(($B$19*I36+0.5*$B$20*I36^2)/$D$17)/$D$7</f>
        <v>0.2264869449406821</v>
      </c>
      <c r="F36" s="23">
        <f t="shared" si="4"/>
        <v>0.011324347247034116</v>
      </c>
      <c r="G36" s="40">
        <f t="shared" si="5"/>
        <v>0.20262516685023765</v>
      </c>
      <c r="H36" s="40">
        <f>SUM($F$2:F36)</f>
        <v>0.1669183277143857</v>
      </c>
      <c r="I36" s="43">
        <v>3.4</v>
      </c>
      <c r="J36" s="18">
        <f t="shared" si="6"/>
        <v>-0.08546646397062066</v>
      </c>
      <c r="K36" s="38">
        <f>$D$7*EXP(-($B$19*I36+0.5*$B$20*I36^2)/$D$17)</f>
        <v>4.415265525621815</v>
      </c>
      <c r="L36" s="16">
        <f t="shared" si="7"/>
        <v>2.904435305866568</v>
      </c>
      <c r="M36" s="50">
        <f>0.5*($B$9+0.0392*$B$7/$B$6)*$B$16*$B$13*K36^2+0.5*0.0392*I36/$B$6*$B$15*$B$13*K36^2</f>
        <v>2.5797196346514752</v>
      </c>
      <c r="N36" s="50">
        <f>0.5*$B$9*$B$16*$B$13*K36^2</f>
        <v>0.24497598733692372</v>
      </c>
      <c r="O36" s="52">
        <f t="shared" si="8"/>
        <v>0.7821559712855788</v>
      </c>
    </row>
    <row r="37" spans="5:15" ht="12">
      <c r="E37" s="23">
        <f>EXP(($B$19*I37+0.5*$B$20*I37^2)/$D$17)/$D$7</f>
        <v>0.24321877415960913</v>
      </c>
      <c r="F37" s="23">
        <f t="shared" si="4"/>
        <v>0.012160938707980467</v>
      </c>
      <c r="G37" s="40">
        <f t="shared" si="5"/>
        <v>0.21478610555821812</v>
      </c>
      <c r="H37" s="40">
        <f>SUM($F$2:F37)</f>
        <v>0.17907926642236616</v>
      </c>
      <c r="I37" s="43">
        <v>3.5</v>
      </c>
      <c r="J37" s="18">
        <f t="shared" si="6"/>
        <v>-0.09505041091206316</v>
      </c>
      <c r="K37" s="38">
        <f>$D$7*EXP(-($B$19*I37+0.5*$B$20*I37^2)/$D$17)</f>
        <v>4.1115247104393475</v>
      </c>
      <c r="L37" s="16">
        <f t="shared" si="7"/>
        <v>2.5185690615327263</v>
      </c>
      <c r="M37" s="50">
        <f>0.5*($B$9+0.0392*$B$7/$B$6)*$B$16*$B$13*K37^2+0.5*0.0392*I37/$B$6*$B$15*$B$13*K37^2</f>
        <v>2.250004542635733</v>
      </c>
      <c r="N37" s="50">
        <f>0.5*$B$9*$B$16*$B$13*K37^2</f>
        <v>0.21242991409688983</v>
      </c>
      <c r="O37" s="52">
        <f t="shared" si="8"/>
        <v>0.7935829297680773</v>
      </c>
    </row>
    <row r="38" spans="5:15" ht="12">
      <c r="E38" s="23">
        <f>EXP(($B$19*I38+0.5*$B$20*I38^2)/$D$17)/$D$7</f>
        <v>0.2614566810318973</v>
      </c>
      <c r="F38" s="23">
        <f t="shared" si="4"/>
        <v>0.013072834051594876</v>
      </c>
      <c r="G38" s="40">
        <f t="shared" si="5"/>
        <v>0.227858939609813</v>
      </c>
      <c r="H38" s="40">
        <f>SUM($F$2:F38)</f>
        <v>0.19215210047396103</v>
      </c>
      <c r="I38" s="43">
        <v>3.6</v>
      </c>
      <c r="J38" s="18">
        <f t="shared" si="6"/>
        <v>-0.10549032499501043</v>
      </c>
      <c r="K38" s="38">
        <f>$D$7*EXP(-($B$19*I38+0.5*$B$20*I38^2)/$D$17)</f>
        <v>3.824725365797792</v>
      </c>
      <c r="L38" s="16">
        <f t="shared" si="7"/>
        <v>2.179458314547726</v>
      </c>
      <c r="M38" s="50">
        <f>0.5*($B$9+0.0392*$B$7/$B$6)*$B$16*$B$13*K38^2+0.5*0.0392*I38/$B$6*$B$15*$B$13*K38^2</f>
        <v>1.958313885364113</v>
      </c>
      <c r="N38" s="50">
        <f>0.5*$B$9*$B$16*$B$13*K38^2</f>
        <v>0.1838274556804762</v>
      </c>
      <c r="O38" s="52">
        <f t="shared" si="8"/>
        <v>0.8031999784134356</v>
      </c>
    </row>
    <row r="39" spans="5:15" ht="12">
      <c r="E39" s="23">
        <f>EXP(($B$19*I39+0.5*$B$20*I39^2)/$D$17)/$D$7</f>
        <v>0.2813527209187788</v>
      </c>
      <c r="F39" s="23">
        <f t="shared" si="4"/>
        <v>0.014067636045938952</v>
      </c>
      <c r="G39" s="40">
        <f t="shared" si="5"/>
        <v>0.24192657565575193</v>
      </c>
      <c r="H39" s="40">
        <f>SUM($F$2:F39)</f>
        <v>0.20621973651989997</v>
      </c>
      <c r="I39" s="43">
        <v>3.7</v>
      </c>
      <c r="J39" s="18">
        <f t="shared" si="6"/>
        <v>-0.11684780039031868</v>
      </c>
      <c r="K39" s="38">
        <f>$D$7*EXP(-($B$19*I39+0.5*$B$20*I39^2)/$D$17)</f>
        <v>3.5542574343493945</v>
      </c>
      <c r="L39" s="16">
        <f t="shared" si="7"/>
        <v>1.8821135252842274</v>
      </c>
      <c r="M39" s="50">
        <f>0.5*($B$9+0.0392*$B$7/$B$6)*$B$16*$B$13*K39^2+0.5*0.0392*I39/$B$6*$B$15*$B$13*K39^2</f>
        <v>1.7008632623377644</v>
      </c>
      <c r="N39" s="50">
        <f>0.5*$B$9*$B$16*$B$13*K39^2</f>
        <v>0.15874776697741458</v>
      </c>
      <c r="O39" s="52">
        <f t="shared" si="8"/>
        <v>0.8111286805655123</v>
      </c>
    </row>
    <row r="40" spans="5:15" ht="12">
      <c r="E40" s="23">
        <f>EXP(($B$19*I40+0.5*$B$20*I40^2)/$D$17)/$D$7</f>
        <v>0.30307577343535935</v>
      </c>
      <c r="F40" s="23">
        <f t="shared" si="4"/>
        <v>0.015153788671767913</v>
      </c>
      <c r="G40" s="40">
        <f t="shared" si="5"/>
        <v>0.25708036432751985</v>
      </c>
      <c r="H40" s="40">
        <f>SUM($F$2:F40)</f>
        <v>0.2213735251916679</v>
      </c>
      <c r="I40" s="43">
        <v>3.8</v>
      </c>
      <c r="J40" s="18">
        <f t="shared" si="6"/>
        <v>-0.1291903511445424</v>
      </c>
      <c r="K40" s="38">
        <f>$D$7*EXP(-($B$19*I40+0.5*$B$20*I40^2)/$D$17)</f>
        <v>3.2995049015796116</v>
      </c>
      <c r="L40" s="16">
        <f t="shared" si="7"/>
        <v>1.6219804317141377</v>
      </c>
      <c r="M40" s="50">
        <f>0.5*($B$9+0.0392*$B$7/$B$6)*$B$16*$B$13*K40^2+0.5*0.0392*I40/$B$6*$B$15*$B$13*K40^2</f>
        <v>1.4741607744547645</v>
      </c>
      <c r="N40" s="50">
        <f>0.5*$B$9*$B$16*$B$13*K40^2</f>
        <v>0.13680671657507906</v>
      </c>
      <c r="O40" s="52">
        <f t="shared" si="8"/>
        <v>0.8175220635301833</v>
      </c>
    </row>
    <row r="41" spans="5:15" ht="12">
      <c r="E41" s="23">
        <f>EXP(($B$19*I41+0.5*$B$20*I41^2)/$D$17)/$D$7</f>
        <v>0.32681354795141515</v>
      </c>
      <c r="F41" s="23">
        <f t="shared" si="4"/>
        <v>0.016340677397570773</v>
      </c>
      <c r="G41" s="40">
        <f t="shared" si="5"/>
        <v>0.27342104172509063</v>
      </c>
      <c r="H41" s="40">
        <f>SUM($F$2:F41)</f>
        <v>0.23771420258923867</v>
      </c>
      <c r="I41" s="43">
        <v>3.9</v>
      </c>
      <c r="J41" s="18">
        <f t="shared" si="6"/>
        <v>-0.1425925868956122</v>
      </c>
      <c r="K41" s="38">
        <f>$D$7*EXP(-($B$19*I41+0.5*$B$20*I41^2)/$D$17)</f>
        <v>3.0598486698864216</v>
      </c>
      <c r="L41" s="16">
        <f t="shared" si="7"/>
        <v>1.3949156638896236</v>
      </c>
      <c r="M41" s="50">
        <f>0.5*($B$9+0.0392*$B$7/$B$6)*$B$16*$B$13*K41^2+0.5*0.0392*I41/$B$6*$B$15*$B$13*K41^2</f>
        <v>1.2749959784628775</v>
      </c>
      <c r="N41" s="50">
        <f>0.5*$B$9*$B$16*$B$13*K41^2</f>
        <v>0.1176548299502044</v>
      </c>
      <c r="O41" s="52">
        <f t="shared" si="8"/>
        <v>0.8225556645763148</v>
      </c>
    </row>
    <row r="42" spans="5:15" ht="12">
      <c r="E42" s="23">
        <f>EXP(($B$19*I42+0.5*$B$20*I42^2)/$D$17)/$D$7</f>
        <v>0.3527748439456886</v>
      </c>
      <c r="F42" s="23">
        <f t="shared" si="4"/>
        <v>0.017638742197284445</v>
      </c>
      <c r="G42" s="40">
        <f t="shared" si="5"/>
        <v>0.2910597839223751</v>
      </c>
      <c r="H42" s="40">
        <f>SUM($F$2:F42)</f>
        <v>0.2553529447865231</v>
      </c>
      <c r="I42" s="43">
        <v>4</v>
      </c>
      <c r="J42" s="18">
        <f t="shared" si="6"/>
        <v>-0.15713751234967854</v>
      </c>
      <c r="K42" s="38">
        <f>$D$7*EXP(-($B$19*I42+0.5*$B$20*I42^2)/$D$17)</f>
        <v>2.8346692434621414</v>
      </c>
      <c r="L42" s="16">
        <f t="shared" si="7"/>
        <v>1.1971617648507518</v>
      </c>
      <c r="M42" s="50">
        <f>0.5*($B$9+0.0392*$B$7/$B$6)*$B$16*$B$13*K42^2+0.5*0.0392*I42/$B$6*$B$15*$B$13*K42^2</f>
        <v>1.1004275399243837</v>
      </c>
      <c r="N42" s="50">
        <f>0.5*$B$9*$B$16*$B$13*K42^2</f>
        <v>0.10097518259537379</v>
      </c>
      <c r="O42" s="52">
        <f t="shared" si="8"/>
        <v>0.826417701856275</v>
      </c>
    </row>
    <row r="43" spans="5:15" ht="12">
      <c r="E43" s="23">
        <f>EXP(($B$19*I43+0.5*$B$20*I43^2)/$D$17)/$D$7</f>
        <v>0.38119210046495283</v>
      </c>
      <c r="F43" s="23">
        <f t="shared" si="4"/>
        <v>0.019059605023247574</v>
      </c>
      <c r="G43" s="40">
        <f t="shared" si="5"/>
        <v>0.31011938894562263</v>
      </c>
      <c r="H43" s="40">
        <f>SUM($F$2:F43)</f>
        <v>0.27441254980977065</v>
      </c>
      <c r="I43" s="43">
        <v>4.1</v>
      </c>
      <c r="J43" s="18">
        <f t="shared" si="6"/>
        <v>-0.17291793142944584</v>
      </c>
      <c r="K43" s="38">
        <f>$D$7*EXP(-($B$19*I43+0.5*$B$20*I43^2)/$D$17)</f>
        <v>2.6233492215086995</v>
      </c>
      <c r="L43" s="16">
        <f t="shared" si="7"/>
        <v>1.0253219870764785</v>
      </c>
      <c r="M43" s="50">
        <f>0.5*($B$9+0.0392*$B$7/$B$6)*$B$16*$B$13*K43^2+0.5*0.0392*I43/$B$6*$B$15*$B$13*K43^2</f>
        <v>0.9477699044254297</v>
      </c>
      <c r="N43" s="50">
        <f>0.5*$B$9*$B$16*$B$13*K43^2</f>
        <v>0.0864812742136031</v>
      </c>
      <c r="O43" s="52">
        <f t="shared" si="8"/>
        <v>0.8292992030608132</v>
      </c>
    </row>
    <row r="44" spans="5:15" ht="12">
      <c r="E44" s="23">
        <f>EXP(($B$19*I44+0.5*$B$20*I44^2)/$D$17)/$D$7</f>
        <v>0.4123242737785075</v>
      </c>
      <c r="F44" s="23">
        <f t="shared" si="4"/>
        <v>0.020616213688925484</v>
      </c>
      <c r="G44" s="40">
        <f t="shared" si="5"/>
        <v>0.33073560263454804</v>
      </c>
      <c r="H44" s="40">
        <f>SUM($F$2:F44)</f>
        <v>0.2950287634986961</v>
      </c>
      <c r="I44" s="43">
        <v>4.2</v>
      </c>
      <c r="J44" s="18">
        <f t="shared" si="6"/>
        <v>-0.19003793823808435</v>
      </c>
      <c r="K44" s="38">
        <f>$D$7*EXP(-($B$19*I44+0.5*$B$20*I44^2)/$D$17)</f>
        <v>2.425275598829237</v>
      </c>
      <c r="L44" s="16">
        <f t="shared" si="7"/>
        <v>0.8763351853155171</v>
      </c>
      <c r="M44" s="50">
        <f>0.5*($B$9+0.0392*$B$7/$B$6)*$B$16*$B$13*K44^2+0.5*0.0392*I44/$B$6*$B$15*$B$13*K44^2</f>
        <v>0.8145792771398158</v>
      </c>
      <c r="N44" s="50">
        <f>0.5*$B$9*$B$16*$B$13*K44^2</f>
        <v>0.073914911042132</v>
      </c>
      <c r="O44" s="52">
        <f t="shared" si="8"/>
        <v>0.83138489803497</v>
      </c>
    </row>
    <row r="45" spans="5:15" ht="12">
      <c r="E45" s="23">
        <f>EXP(($B$19*I45+0.5*$B$20*I45^2)/$D$17)/$D$7</f>
        <v>0.4464600878735527</v>
      </c>
      <c r="F45" s="23">
        <f t="shared" si="4"/>
        <v>0.022323004393677556</v>
      </c>
      <c r="G45" s="40">
        <f t="shared" si="5"/>
        <v>0.35305860702822567</v>
      </c>
      <c r="H45" s="40">
        <f>SUM($F$2:F45)</f>
        <v>0.3173517678923737</v>
      </c>
      <c r="I45" s="43">
        <v>4.3</v>
      </c>
      <c r="J45" s="18">
        <f t="shared" si="6"/>
        <v>-0.2086144818928137</v>
      </c>
      <c r="K45" s="38">
        <f>$D$7*EXP(-($B$19*I45+0.5*$B$20*I45^2)/$D$17)</f>
        <v>2.2398418742488397</v>
      </c>
      <c r="L45" s="16">
        <f t="shared" si="7"/>
        <v>0.7474510801942617</v>
      </c>
      <c r="M45" s="50">
        <f>0.5*($B$9+0.0392*$B$7/$B$6)*$B$16*$B$13*K45^2+0.5*0.0392*I45/$B$6*$B$15*$B$13*K45^2</f>
        <v>0.6986391707104216</v>
      </c>
      <c r="N45" s="50">
        <f>0.5*$B$9*$B$16*$B$13*K45^2</f>
        <v>0.06304411944958346</v>
      </c>
      <c r="O45" s="52">
        <f t="shared" si="8"/>
        <v>0.8328455659546309</v>
      </c>
    </row>
    <row r="46" spans="5:15" ht="12">
      <c r="E46" s="23">
        <f>EXP(($B$19*I46+0.5*$B$20*I46^2)/$D$17)/$D$7</f>
        <v>0.48392170881735946</v>
      </c>
      <c r="F46" s="23">
        <f t="shared" si="4"/>
        <v>0.0241960854408681</v>
      </c>
      <c r="G46" s="40">
        <f t="shared" si="5"/>
        <v>0.3772546924690937</v>
      </c>
      <c r="H46" s="40">
        <f>SUM($F$2:F46)</f>
        <v>0.3415478533332418</v>
      </c>
      <c r="I46" s="43">
        <v>4.4</v>
      </c>
      <c r="J46" s="18">
        <f t="shared" si="6"/>
        <v>-0.22877900079084512</v>
      </c>
      <c r="K46" s="38">
        <f>$D$7*EXP(-($B$19*I46+0.5*$B$20*I46^2)/$D$17)</f>
        <v>2.0664499686196502</v>
      </c>
      <c r="L46" s="16">
        <f t="shared" si="7"/>
        <v>0.6362061229399741</v>
      </c>
      <c r="M46" s="50">
        <f>0.5*($B$9+0.0392*$B$7/$B$6)*$B$16*$B$13*K46^2+0.5*0.0392*I46/$B$6*$B$15*$B$13*K46^2</f>
        <v>0.597945751342791</v>
      </c>
      <c r="N46" s="50">
        <f>0.5*$B$9*$B$16*$B$13*K46^2</f>
        <v>0.05366111023447824</v>
      </c>
      <c r="O46" s="52">
        <f t="shared" si="8"/>
        <v>0.8338323396767129</v>
      </c>
    </row>
    <row r="47" spans="5:15" ht="12">
      <c r="E47" s="23">
        <f>EXP(($B$19*I47+0.5*$B$20*I47^2)/$D$17)/$D$7</f>
        <v>0.5250689013461183</v>
      </c>
      <c r="F47" s="23">
        <f t="shared" si="4"/>
        <v>0.02625344506730582</v>
      </c>
      <c r="G47" s="40">
        <f t="shared" si="5"/>
        <v>0.4035081375363996</v>
      </c>
      <c r="H47" s="40">
        <f>SUM($F$2:F47)</f>
        <v>0.3678012984005476</v>
      </c>
      <c r="I47" s="43">
        <v>4.5</v>
      </c>
      <c r="J47" s="18">
        <f t="shared" si="6"/>
        <v>-0.25067913344357223</v>
      </c>
      <c r="K47" s="38">
        <f>$D$7*EXP(-($B$19*I47+0.5*$B$20*I47^2)/$D$17)</f>
        <v>1.9045119553572907</v>
      </c>
      <c r="L47" s="16">
        <f t="shared" si="7"/>
        <v>0.5404001502971837</v>
      </c>
      <c r="M47" s="50">
        <f>0.5*($B$9+0.0392*$B$7/$B$6)*$B$16*$B$13*K47^2+0.5*0.0392*I47/$B$6*$B$15*$B$13*K47^2</f>
        <v>0.5106931835329975</v>
      </c>
      <c r="N47" s="50">
        <f>0.5*$B$9*$B$16*$B$13*K47^2</f>
        <v>0.04558030957297433</v>
      </c>
      <c r="O47" s="52">
        <f t="shared" si="8"/>
        <v>0.8344732337022791</v>
      </c>
    </row>
    <row r="48" spans="5:15" ht="12">
      <c r="E48" s="23">
        <f>EXP(($B$19*I48+0.5*$B$20*I48^2)/$D$17)/$D$7</f>
        <v>0.5703037344763406</v>
      </c>
      <c r="F48" s="23">
        <f t="shared" si="4"/>
        <v>0.02851518672381693</v>
      </c>
      <c r="G48" s="40">
        <f t="shared" si="5"/>
        <v>0.4320233242602165</v>
      </c>
      <c r="H48" s="40">
        <f>SUM($F$2:F48)</f>
        <v>0.3963164851243645</v>
      </c>
      <c r="I48" s="43">
        <v>4.6</v>
      </c>
      <c r="J48" s="18">
        <f t="shared" si="6"/>
        <v>-0.27448052664289296</v>
      </c>
      <c r="K48" s="38">
        <f>$D$7*EXP(-($B$19*I48+0.5*$B$20*I48^2)/$D$17)</f>
        <v>1.7534516075336792</v>
      </c>
      <c r="L48" s="16">
        <f t="shared" si="7"/>
        <v>0.45807398055801896</v>
      </c>
      <c r="M48" s="50">
        <f>0.5*($B$9+0.0392*$B$7/$B$6)*$B$16*$B$13*K48^2+0.5*0.0392*I48/$B$6*$B$15*$B$13*K48^2</f>
        <v>0.4352591454096122</v>
      </c>
      <c r="N48" s="50">
        <f>0.5*$B$9*$B$16*$B$13*K48^2</f>
        <v>0.03863646934531199</v>
      </c>
      <c r="O48" s="52">
        <f t="shared" si="8"/>
        <v>0.8348719070485614</v>
      </c>
    </row>
    <row r="49" spans="5:15" ht="12">
      <c r="E49" s="23">
        <f>EXP(($B$19*I49+0.5*$B$20*I49^2)/$D$17)/$D$7</f>
        <v>0.62007591264507</v>
      </c>
      <c r="F49" s="23">
        <f t="shared" si="4"/>
        <v>0.031003795632253667</v>
      </c>
      <c r="G49" s="40">
        <f t="shared" si="5"/>
        <v>0.46302711989247014</v>
      </c>
      <c r="H49" s="40">
        <f>SUM($F$2:F49)</f>
        <v>0.4273202807566182</v>
      </c>
      <c r="I49" s="43">
        <v>4.7</v>
      </c>
      <c r="J49" s="18">
        <f t="shared" si="6"/>
        <v>-0.3003687759795447</v>
      </c>
      <c r="K49" s="38">
        <f>$D$7*EXP(-($B$19*I49+0.5*$B$20*I49^2)/$D$17)</f>
        <v>1.6127057665153939</v>
      </c>
      <c r="L49" s="16">
        <f t="shared" si="7"/>
        <v>0.38748806677469244</v>
      </c>
      <c r="M49" s="50">
        <f>0.5*($B$9+0.0392*$B$7/$B$6)*$B$16*$B$13*K49^2+0.5*0.0392*I49/$B$6*$B$15*$B$13*K49^2</f>
        <v>0.37019065961034475</v>
      </c>
      <c r="N49" s="50">
        <f>0.5*$B$9*$B$16*$B$13*K49^2</f>
        <v>0.032682866630793894</v>
      </c>
      <c r="O49" s="52">
        <f t="shared" si="8"/>
        <v>0.835108430351008</v>
      </c>
    </row>
    <row r="50" spans="5:15" ht="12">
      <c r="E50" s="23">
        <f>EXP(($B$19*I50+0.5*$B$20*I50^2)/$D$17)/$D$7</f>
        <v>0.6748888200704987</v>
      </c>
      <c r="F50" s="23">
        <f t="shared" si="4"/>
        <v>0.03374444100352481</v>
      </c>
      <c r="G50" s="40">
        <f t="shared" si="5"/>
        <v>0.49677156089599495</v>
      </c>
      <c r="H50" s="40">
        <f>SUM($F$2:F50)</f>
        <v>0.461064721760143</v>
      </c>
      <c r="I50" s="43">
        <v>4.8</v>
      </c>
      <c r="J50" s="18">
        <f t="shared" si="6"/>
        <v>-0.32855154695693706</v>
      </c>
      <c r="K50" s="38">
        <f>$D$7*EXP(-($B$19*I50+0.5*$B$20*I50^2)/$D$17)</f>
        <v>1.48172553798645</v>
      </c>
      <c r="L50" s="16">
        <f t="shared" si="7"/>
        <v>0.3271022917831282</v>
      </c>
      <c r="M50" s="50">
        <f>0.5*($B$9+0.0392*$B$7/$B$6)*$B$16*$B$13*K50^2+0.5*0.0392*I50/$B$6*$B$15*$B$13*K50^2</f>
        <v>0.3141903592127416</v>
      </c>
      <c r="N50" s="50">
        <f>0.5*$B$9*$B$16*$B$13*K50^2</f>
        <v>0.02758959950937316</v>
      </c>
      <c r="O50" s="52">
        <f t="shared" si="8"/>
        <v>0.8352416300133894</v>
      </c>
    </row>
    <row r="51" spans="5:15" ht="12">
      <c r="E51" s="23">
        <f>EXP(($B$19*I51+0.5*$B$20*I51^2)/$D$17)/$D$7</f>
        <v>0.735306378918034</v>
      </c>
      <c r="F51" s="23">
        <f t="shared" si="4"/>
        <v>0.0367653189459019</v>
      </c>
      <c r="G51" s="40">
        <f t="shared" si="5"/>
        <v>0.5335368798418969</v>
      </c>
      <c r="H51" s="40">
        <f>SUM($F$2:F51)</f>
        <v>0.4978300407060449</v>
      </c>
      <c r="I51" s="43">
        <v>4.9</v>
      </c>
      <c r="J51" s="18">
        <f t="shared" si="6"/>
        <v>-0.3592609355658805</v>
      </c>
      <c r="K51" s="38">
        <f>$D$7*EXP(-($B$19*I51+0.5*$B$20*I51^2)/$D$17)</f>
        <v>1.3599773219313689</v>
      </c>
      <c r="L51" s="16">
        <f t="shared" si="7"/>
        <v>0.27555696166875676</v>
      </c>
      <c r="M51" s="50">
        <f>0.5*($B$9+0.0392*$B$7/$B$6)*$B$16*$B$13*K51^2+0.5*0.0392*I51/$B$6*$B$15*$B$13*K51^2</f>
        <v>0.2661032846985503</v>
      </c>
      <c r="N51" s="50">
        <f>0.5*$B$9*$B$16*$B$13*K51^2</f>
        <v>0.0232419839464201</v>
      </c>
      <c r="O51" s="52">
        <f t="shared" si="8"/>
        <v>0.8353124592268264</v>
      </c>
    </row>
    <row r="52" spans="5:15" ht="12">
      <c r="E52" s="23">
        <f>EXP(($B$19*I52+0.5*$B$20*I52^2)/$D$17)/$D$7</f>
        <v>0.8019608367298987</v>
      </c>
      <c r="F52" s="23">
        <f t="shared" si="4"/>
        <v>0.04009804183649479</v>
      </c>
      <c r="G52" s="40">
        <f t="shared" si="5"/>
        <v>0.5736349216783916</v>
      </c>
      <c r="H52" s="40">
        <f>SUM($F$2:F52)</f>
        <v>0.5379280825425397</v>
      </c>
      <c r="I52" s="43">
        <v>5</v>
      </c>
      <c r="J52" s="18">
        <f t="shared" si="6"/>
        <v>-0.39275613414733046</v>
      </c>
      <c r="K52" s="38">
        <f>$D$7*EXP(-($B$19*I52+0.5*$B$20*I52^2)/$D$17)</f>
        <v>1.246943683780909</v>
      </c>
      <c r="L52" s="16">
        <f t="shared" si="7"/>
        <v>0.23165502970692142</v>
      </c>
      <c r="M52" s="50">
        <f>0.5*($B$9+0.0392*$B$7/$B$6)*$B$16*$B$13*K52^2+0.5*0.0392*I52/$B$6*$B$15*$B$13*K52^2</f>
        <v>0.2249042863901416</v>
      </c>
      <c r="N52" s="50">
        <f>0.5*$B$9*$B$16*$B$13*K52^2</f>
        <v>0.01953905446245963</v>
      </c>
      <c r="O52" s="52">
        <f t="shared" si="8"/>
        <v>0.8353478137935405</v>
      </c>
    </row>
    <row r="53" spans="5:15" ht="12">
      <c r="E53" s="23">
        <f>EXP(($B$19*I53+0.5*$B$20*I53^2)/$D$17)/$D$7</f>
        <v>0.875561615745297</v>
      </c>
      <c r="F53" s="23">
        <f t="shared" si="4"/>
        <v>0.043778080787264695</v>
      </c>
      <c r="G53" s="40">
        <f t="shared" si="5"/>
        <v>0.6174130024656563</v>
      </c>
      <c r="H53" s="40">
        <f>SUM($F$2:F53)</f>
        <v>0.5817061633298044</v>
      </c>
      <c r="I53" s="43">
        <v>5.1</v>
      </c>
      <c r="J53" s="18">
        <f t="shared" si="6"/>
        <v>-0.42932647151156283</v>
      </c>
      <c r="K53" s="38">
        <f>$D$7*EXP(-($B$19*I53+0.5*$B$20*I53^2)/$D$17)</f>
        <v>1.142124074441955</v>
      </c>
      <c r="L53" s="16">
        <f t="shared" si="7"/>
        <v>0.1943455615111435</v>
      </c>
      <c r="M53" s="50">
        <f>0.5*($B$9+0.0392*$B$7/$B$6)*$B$16*$B$13*K53^2+0.5*0.0392*I53/$B$6*$B$15*$B$13*K53^2</f>
        <v>0.18968608733270703</v>
      </c>
      <c r="N53" s="50">
        <f>0.5*$B$9*$B$16*$B$13*K53^2</f>
        <v>0.016392169493180116</v>
      </c>
      <c r="O53" s="52">
        <f t="shared" si="8"/>
        <v>0.83536427092283</v>
      </c>
    </row>
    <row r="54" spans="5:15" ht="12">
      <c r="E54" s="23">
        <f>EXP(($B$19*I54+0.5*$B$20*I54^2)/$D$17)/$D$7</f>
        <v>0.956905376571597</v>
      </c>
      <c r="F54" s="23">
        <f t="shared" si="4"/>
        <v>0.047845268828580104</v>
      </c>
      <c r="G54" s="40">
        <f t="shared" si="5"/>
        <v>0.6652582712942364</v>
      </c>
      <c r="H54" s="40">
        <f>SUM($F$2:F54)</f>
        <v>0.6295514321583845</v>
      </c>
      <c r="I54" s="43">
        <v>5.2</v>
      </c>
      <c r="J54" s="18">
        <f t="shared" si="6"/>
        <v>-0.4692948965223739</v>
      </c>
      <c r="K54" s="38">
        <f>$D$7*EXP(-($B$19*I54+0.5*$B$20*I54^2)/$D$17)</f>
        <v>1.0450354073490553</v>
      </c>
      <c r="L54" s="16">
        <f t="shared" si="7"/>
        <v>0.16270843397563967</v>
      </c>
      <c r="M54" s="50">
        <f>0.5*($B$9+0.0392*$B$7/$B$6)*$B$16*$B$13*K54^2+0.5*0.0392*I54/$B$6*$B$15*$B$13*K54^2</f>
        <v>0.15964804423402634</v>
      </c>
      <c r="N54" s="50">
        <f>0.5*$B$9*$B$16*$B$13*K54^2</f>
        <v>0.013723720814409552</v>
      </c>
      <c r="O54" s="52">
        <f t="shared" si="8"/>
        <v>0.8353713628745509</v>
      </c>
    </row>
    <row r="55" spans="5:15" ht="12">
      <c r="E55" s="23">
        <f>EXP(($B$19*I55+0.5*$B$20*I55^2)/$D$17)/$D$7</f>
        <v>1.0468874715950391</v>
      </c>
      <c r="F55" s="23">
        <f t="shared" si="4"/>
        <v>0.052344373579751774</v>
      </c>
      <c r="G55" s="40">
        <f t="shared" si="5"/>
        <v>0.7176026448739882</v>
      </c>
      <c r="H55" s="40">
        <f>SUM($F$2:F55)</f>
        <v>0.6818958057381362</v>
      </c>
      <c r="I55" s="43">
        <v>5.3</v>
      </c>
      <c r="J55" s="18">
        <f t="shared" si="6"/>
        <v>-0.5130219735307813</v>
      </c>
      <c r="K55" s="38">
        <f>$D$7*EXP(-($B$19*I55+0.5*$B$20*I55^2)/$D$17)</f>
        <v>0.9552125009924884</v>
      </c>
      <c r="L55" s="16">
        <f t="shared" si="7"/>
        <v>0.13594024541991417</v>
      </c>
      <c r="M55" s="50">
        <f>0.5*($B$9+0.0392*$B$7/$B$6)*$B$16*$B$13*K55^2+0.5*0.0392*I55/$B$6*$B$15*$B$13*K55^2</f>
        <v>0.134085628795701</v>
      </c>
      <c r="N55" s="50">
        <f>0.5*$B$9*$B$16*$B$13*K55^2</f>
        <v>0.011465945126510979</v>
      </c>
      <c r="O55" s="52">
        <f t="shared" si="8"/>
        <v>0.8353741692633236</v>
      </c>
    </row>
    <row r="56" spans="5:15" ht="12">
      <c r="E56" s="23">
        <f>EXP(($B$19*I56+0.5*$B$20*I56^2)/$D$17)/$D$7</f>
        <v>1.146514990044198</v>
      </c>
      <c r="F56" s="23">
        <f t="shared" si="4"/>
        <v>0.057325749502210206</v>
      </c>
      <c r="G56" s="40">
        <f t="shared" si="5"/>
        <v>0.7749283943761984</v>
      </c>
      <c r="H56" s="40">
        <f>SUM($F$2:F56)</f>
        <v>0.7392215552403465</v>
      </c>
      <c r="I56" s="43">
        <v>5.4</v>
      </c>
      <c r="J56" s="18">
        <f t="shared" si="6"/>
        <v>-0.5609104583994858</v>
      </c>
      <c r="K56" s="38">
        <f>$D$7*EXP(-($B$19*I56+0.5*$B$20*I56^2)/$D$17)</f>
        <v>0.8722083956019191</v>
      </c>
      <c r="L56" s="16">
        <f t="shared" si="7"/>
        <v>0.11334140192180261</v>
      </c>
      <c r="M56" s="50">
        <f>0.5*($B$9+0.0392*$B$7/$B$6)*$B$16*$B$13*K56^2+0.5*0.0392*I56/$B$6*$B$15*$B$13*K56^2</f>
        <v>0.11238063851988449</v>
      </c>
      <c r="N56" s="50">
        <f>0.5*$B$9*$B$16*$B$13*K56^2</f>
        <v>0.00955983484495636</v>
      </c>
      <c r="O56" s="52">
        <f t="shared" si="8"/>
        <v>0.8353751798314063</v>
      </c>
    </row>
    <row r="57" spans="5:15" ht="12">
      <c r="E57" s="23">
        <f>EXP(($B$19*I57+0.5*$B$20*I57^2)/$D$17)/$D$7</f>
        <v>1.2569216273271975</v>
      </c>
      <c r="F57" s="23">
        <f t="shared" si="4"/>
        <v>0.06284608136635965</v>
      </c>
      <c r="G57" s="40">
        <f t="shared" si="5"/>
        <v>0.837774475742558</v>
      </c>
      <c r="H57" s="40">
        <f>SUM($F$2:F57)</f>
        <v>0.8020676366067061</v>
      </c>
      <c r="I57" s="43">
        <v>5.5</v>
      </c>
      <c r="J57" s="18">
        <f t="shared" si="6"/>
        <v>-0.6134105273721969</v>
      </c>
      <c r="K57" s="38">
        <f>$D$7*EXP(-($B$19*I57+0.5*$B$20*I57^2)/$D$17)</f>
        <v>0.7955945528015673</v>
      </c>
      <c r="L57" s="16">
        <f t="shared" si="7"/>
        <v>0.09430433493133547</v>
      </c>
      <c r="M57" s="50">
        <f>0.5*($B$9+0.0392*$B$7/$B$6)*$B$16*$B$13*K57^2+0.5*0.0392*I57/$B$6*$B$15*$B$13*K57^2</f>
        <v>0.09399213476719452</v>
      </c>
      <c r="N57" s="50">
        <f>0.5*$B$9*$B$16*$B$13*K57^2</f>
        <v>0.007954144309323166</v>
      </c>
      <c r="O57" s="52">
        <f t="shared" si="8"/>
        <v>0.8353755076511646</v>
      </c>
    </row>
    <row r="58" spans="5:15" ht="12">
      <c r="E58" s="23">
        <f>EXP(($B$19*I58+0.5*$B$20*I58^2)/$D$17)/$D$7</f>
        <v>1.3793846468403903</v>
      </c>
      <c r="F58" s="23">
        <f t="shared" si="4"/>
        <v>0.06896923234201927</v>
      </c>
      <c r="G58" s="40">
        <f t="shared" si="5"/>
        <v>0.9067437080845773</v>
      </c>
      <c r="H58" s="40">
        <f>SUM($F$2:F58)</f>
        <v>0.8710368689487253</v>
      </c>
      <c r="I58" s="43">
        <v>5.6</v>
      </c>
      <c r="J58" s="18">
        <f t="shared" si="6"/>
        <v>-0.6710257388625381</v>
      </c>
      <c r="K58" s="38">
        <f>$D$7*EXP(-($B$19*I58+0.5*$B$20*I58^2)/$D$17)</f>
        <v>0.7249609471082584</v>
      </c>
      <c r="L58" s="16">
        <f t="shared" si="7"/>
        <v>0.07830279765060873</v>
      </c>
      <c r="M58" s="50">
        <f>0.5*($B$9+0.0392*$B$7/$B$6)*$B$16*$B$13*K58^2+0.5*0.0392*I58/$B$6*$B$15*$B$13*K58^2</f>
        <v>0.0784480963641979</v>
      </c>
      <c r="N58" s="50">
        <f>0.5*$B$9*$B$16*$B$13*K58^2</f>
        <v>0.006604486981326646</v>
      </c>
      <c r="O58" s="52">
        <f t="shared" si="8"/>
        <v>0.8353756023772959</v>
      </c>
    </row>
    <row r="59" spans="5:15" ht="12">
      <c r="E59" s="23">
        <f>EXP(($B$19*I59+0.5*$B$20*I59^2)/$D$17)/$D$7</f>
        <v>1.5153442436935813</v>
      </c>
      <c r="F59" s="23">
        <f t="shared" si="4"/>
        <v>0.07576721218467947</v>
      </c>
      <c r="G59" s="40">
        <f t="shared" si="5"/>
        <v>0.9825109202692568</v>
      </c>
      <c r="H59" s="40">
        <f>SUM($F$2:F59)</f>
        <v>0.9468040811334049</v>
      </c>
      <c r="I59" s="43">
        <v>5.7</v>
      </c>
      <c r="J59" s="18">
        <f t="shared" si="6"/>
        <v>-0.7343198205206073</v>
      </c>
      <c r="K59" s="38">
        <f>$D$7*EXP(-($B$19*I59+0.5*$B$20*I59^2)/$D$17)</f>
        <v>0.6599160581245529</v>
      </c>
      <c r="L59" s="16">
        <f t="shared" si="7"/>
        <v>0.06488218210003846</v>
      </c>
      <c r="M59" s="50">
        <f>0.5*($B$9+0.0392*$B$7/$B$6)*$B$16*$B$13*K59^2+0.5*0.0392*I59/$B$6*$B$15*$B$13*K59^2</f>
        <v>0.06533776928457188</v>
      </c>
      <c r="N59" s="50">
        <f>0.5*$B$9*$B$16*$B$13*K59^2</f>
        <v>0.005472518733134148</v>
      </c>
      <c r="O59" s="52">
        <f t="shared" si="8"/>
        <v>0.8353756264552361</v>
      </c>
    </row>
    <row r="60" spans="5:15" ht="12">
      <c r="E60" s="23">
        <f>EXP(($B$19*I60+0.5*$B$20*I60^2)/$D$17)/$D$7</f>
        <v>1.6664256676543054</v>
      </c>
      <c r="F60" s="23">
        <f t="shared" si="4"/>
        <v>0.08332128338271498</v>
      </c>
      <c r="G60" s="40">
        <f t="shared" si="5"/>
        <v>1.0658322036519718</v>
      </c>
      <c r="H60" s="40">
        <f>SUM($F$2:F60)</f>
        <v>1.03012536451612</v>
      </c>
      <c r="I60" s="43">
        <v>5.8</v>
      </c>
      <c r="J60" s="18">
        <f t="shared" si="6"/>
        <v>-0.8039243901046454</v>
      </c>
      <c r="K60" s="38">
        <f>$D$7*EXP(-($B$19*I60+0.5*$B$20*I60^2)/$D$17)</f>
        <v>0.6000867721916575</v>
      </c>
      <c r="L60" s="16">
        <f t="shared" si="7"/>
        <v>0.05365079502593575</v>
      </c>
      <c r="M60" s="50">
        <f>0.5*($B$9+0.0392*$B$7/$B$6)*$B$16*$B$13*K60^2+0.5*0.0392*I60/$B$6*$B$15*$B$13*K60^2</f>
        <v>0.05430468671632439</v>
      </c>
      <c r="N60" s="50">
        <f>0.5*$B$9*$B$16*$B$13*K60^2</f>
        <v>0.004525202009609965</v>
      </c>
      <c r="O60" s="52">
        <f t="shared" si="8"/>
        <v>0.8353756317640926</v>
      </c>
    </row>
    <row r="61" spans="5:15" ht="12">
      <c r="E61" s="23">
        <f>EXP(($B$19*I61+0.5*$B$20*I61^2)/$D$17)/$D$7</f>
        <v>1.8344645181808992</v>
      </c>
      <c r="F61" s="23">
        <f t="shared" si="4"/>
        <v>0.09172322590904544</v>
      </c>
      <c r="G61" s="40">
        <f t="shared" si="5"/>
        <v>1.1575554295610173</v>
      </c>
      <c r="H61" s="40">
        <f>SUM($F$2:F61)</f>
        <v>1.1218485904251654</v>
      </c>
      <c r="I61" s="43">
        <v>5.9</v>
      </c>
      <c r="J61" s="18">
        <f t="shared" si="6"/>
        <v>-0.8805477379552562</v>
      </c>
      <c r="K61" s="38">
        <f>$D$7*EXP(-($B$19*I61+0.5*$B$20*I61^2)/$D$17)</f>
        <v>0.545118202117981</v>
      </c>
      <c r="L61" s="16">
        <f t="shared" si="7"/>
        <v>0.04427202860188281</v>
      </c>
      <c r="M61" s="50">
        <f>0.5*($B$9+0.0392*$B$7/$B$6)*$B$16*$B$13*K61^2+0.5*0.0392*I61/$B$6*$B$15*$B$13*K61^2</f>
        <v>0.04504032903076585</v>
      </c>
      <c r="N61" s="50">
        <f>0.5*$B$9*$B$16*$B$13*K61^2</f>
        <v>0.0037341454623720316</v>
      </c>
      <c r="O61" s="52">
        <f t="shared" si="8"/>
        <v>0.8353756327636813</v>
      </c>
    </row>
    <row r="62" spans="5:15" ht="12">
      <c r="E62" s="23">
        <f>EXP(($B$19*I62+0.5*$B$20*I62^2)/$D$17)/$D$7</f>
        <v>2.0215356889810345</v>
      </c>
      <c r="F62" s="23">
        <f t="shared" si="4"/>
        <v>0.10107678444905137</v>
      </c>
      <c r="G62" s="40">
        <f t="shared" si="5"/>
        <v>1.2586322140100688</v>
      </c>
      <c r="H62" s="40">
        <f>SUM($F$2:F62)</f>
        <v>1.2229253748742168</v>
      </c>
      <c r="I62" s="43">
        <v>6</v>
      </c>
      <c r="J62" s="18">
        <f t="shared" si="6"/>
        <v>-0.9649848207326551</v>
      </c>
      <c r="K62" s="38">
        <f>$D$7*EXP(-($B$19*I62+0.5*$B$20*I62^2)/$D$17)</f>
        <v>0.4946734333956059</v>
      </c>
      <c r="L62" s="16">
        <f t="shared" si="7"/>
        <v>0.03645736101066955</v>
      </c>
      <c r="M62" s="50">
        <f>0.5*($B$9+0.0392*$B$7/$B$6)*$B$16*$B$13*K62^2+0.5*0.0392*I62/$B$6*$B$15*$B$13*K62^2</f>
        <v>0.037278389636668935</v>
      </c>
      <c r="N62" s="50">
        <f>0.5*$B$9*$B$16*$B$13*K62^2</f>
        <v>0.00307501358052206</v>
      </c>
      <c r="O62" s="52">
        <f t="shared" si="8"/>
        <v>0.8353756329216196</v>
      </c>
    </row>
    <row r="63" spans="5:15" ht="12">
      <c r="E63" s="23">
        <f>EXP(($B$19*I63+0.5*$B$20*I63^2)/$D$17)/$D$7</f>
        <v>2.2299865146120426</v>
      </c>
      <c r="F63" s="23">
        <f t="shared" si="4"/>
        <v>0.11149932573060173</v>
      </c>
      <c r="G63" s="40">
        <f t="shared" si="5"/>
        <v>1.3701315397406704</v>
      </c>
      <c r="H63" s="40">
        <f>SUM($F$2:F63)</f>
        <v>1.3344247006048184</v>
      </c>
      <c r="I63" s="43">
        <v>6.1</v>
      </c>
      <c r="J63" s="18">
        <f t="shared" si="6"/>
        <v>-1.0581286405367367</v>
      </c>
      <c r="K63" s="38">
        <f>$D$7*EXP(-($B$19*I63+0.5*$B$20*I63^2)/$D$17)</f>
        <v>0.4484332050653558</v>
      </c>
      <c r="L63" s="16">
        <f t="shared" si="7"/>
        <v>0.02996012225157599</v>
      </c>
      <c r="M63" s="50">
        <f>0.5*($B$9+0.0392*$B$7/$B$6)*$B$16*$B$13*K63^2+0.5*0.0392*I63/$B$6*$B$15*$B$13*K63^2</f>
        <v>0.030789610285405257</v>
      </c>
      <c r="N63" s="50">
        <f>0.5*$B$9*$B$16*$B$13*K63^2</f>
        <v>0.002527000864674088</v>
      </c>
      <c r="O63" s="52">
        <f t="shared" si="8"/>
        <v>0.8353756329421551</v>
      </c>
    </row>
    <row r="64" spans="5:15" ht="12">
      <c r="E64" s="23">
        <f>EXP(($B$19*I64+0.5*$B$20*I64^2)/$D$17)/$D$7</f>
        <v>2.462474759008118</v>
      </c>
      <c r="F64" s="23">
        <f t="shared" si="4"/>
        <v>0.12312373795040656</v>
      </c>
      <c r="G64" s="40">
        <f t="shared" si="5"/>
        <v>1.493255277691077</v>
      </c>
      <c r="H64" s="40">
        <f>SUM($F$2:F64)</f>
        <v>1.457548438555225</v>
      </c>
      <c r="I64" s="43">
        <v>6.2</v>
      </c>
      <c r="J64" s="18">
        <f t="shared" si="6"/>
        <v>-1.1609832110574447</v>
      </c>
      <c r="K64" s="38">
        <f>$D$7*EXP(-($B$19*I64+0.5*$B$20*I64^2)/$D$17)</f>
        <v>0.4060955330980931</v>
      </c>
      <c r="L64" s="16">
        <f t="shared" si="7"/>
        <v>0.024569961701905046</v>
      </c>
      <c r="M64" s="50">
        <f>0.5*($B$9+0.0392*$B$7/$B$6)*$B$16*$B$13*K64^2+0.5*0.0392*I64/$B$6*$B$15*$B$13*K64^2</f>
        <v>0.025377147943714425</v>
      </c>
      <c r="N64" s="50">
        <f>0.5*$B$9*$B$16*$B$13*K64^2</f>
        <v>0.0020723651907814645</v>
      </c>
      <c r="O64" s="52">
        <f t="shared" si="8"/>
        <v>0.8353756329443048</v>
      </c>
    </row>
    <row r="65" spans="5:15" ht="12">
      <c r="E65" s="23">
        <f>EXP(($B$19*I65+0.5*$B$20*I65^2)/$D$17)/$D$7</f>
        <v>2.7220121875647583</v>
      </c>
      <c r="F65" s="23">
        <f t="shared" si="4"/>
        <v>0.13610060937823742</v>
      </c>
      <c r="G65" s="40">
        <f t="shared" si="5"/>
        <v>1.6293558870693146</v>
      </c>
      <c r="H65" s="40">
        <f>SUM($F$2:F65)</f>
        <v>1.5936490479334626</v>
      </c>
      <c r="I65" s="43">
        <v>6.3</v>
      </c>
      <c r="J65" s="18">
        <f t="shared" si="6"/>
        <v>-1.2746783437609124</v>
      </c>
      <c r="K65" s="38">
        <f>$D$7*EXP(-($B$19*I65+0.5*$B$20*I65^2)/$D$17)</f>
        <v>0.3673752838317185</v>
      </c>
      <c r="L65" s="16">
        <f t="shared" si="7"/>
        <v>0.02010795589101838</v>
      </c>
      <c r="M65" s="50">
        <f>0.5*($B$9+0.0392*$B$7/$B$6)*$B$16*$B$13*K65^2+0.5*0.0392*I65/$B$6*$B$15*$B$13*K65^2</f>
        <v>0.020872434730245484</v>
      </c>
      <c r="N65" s="50">
        <f>0.5*$B$9*$B$16*$B$13*K65^2</f>
        <v>0.0016960151729941279</v>
      </c>
      <c r="O65" s="52">
        <f t="shared" si="8"/>
        <v>0.8353756329444816</v>
      </c>
    </row>
    <row r="66" spans="5:15" ht="12">
      <c r="E66" s="23">
        <f>EXP(($B$19*I66+0.5*$B$20*I66^2)/$D$17)/$D$7</f>
        <v>3.012014582986448</v>
      </c>
      <c r="F66" s="23">
        <f t="shared" si="4"/>
        <v>0.1506007291493232</v>
      </c>
      <c r="G66" s="40">
        <f aca="true" t="shared" si="9" ref="G66:G72">H66+$B$23</f>
        <v>1.7799566162186378</v>
      </c>
      <c r="H66" s="40">
        <f>SUM($F$2:F66)</f>
        <v>1.7442497770827858</v>
      </c>
      <c r="I66" s="43">
        <v>6.4</v>
      </c>
      <c r="J66" s="18">
        <f aca="true" t="shared" si="10" ref="J66:J72">-1/$D$20*LN((EXP($D$22*H66)+EXP(-$D$22*H66))/2)</f>
        <v>-1.4004865231959298</v>
      </c>
      <c r="K66" s="38">
        <f>$D$7*EXP(-($B$19*I66+0.5*$B$20*I66^2)/$D$17)</f>
        <v>0.3320037046462398</v>
      </c>
      <c r="L66" s="16">
        <f aca="true" t="shared" si="11" ref="L66:L72">$D$17*K66^2/2</f>
        <v>0.01642229745645957</v>
      </c>
      <c r="M66" s="50">
        <f>0.5*($B$9+0.0392*$B$7/$B$6)*$B$16*$B$13*K66^2+0.5*0.0392*I66/$B$6*$B$15*$B$13*K66^2</f>
        <v>0.01713149248831747</v>
      </c>
      <c r="N66" s="50">
        <f>0.5*$B$9*$B$16*$B$13*K66^2</f>
        <v>0.001385146546597467</v>
      </c>
      <c r="O66" s="52">
        <f aca="true" t="shared" si="12" ref="O66:O72">$D$21*(EXP(2*$D$22*H66)-1)/(EXP(2*$D$22*H66)+1)</f>
        <v>0.8353756329444927</v>
      </c>
    </row>
    <row r="67" spans="5:15" ht="12">
      <c r="E67" s="23">
        <f>EXP(($B$19*I67+0.5*$B$20*I67^2)/$D$17)/$D$7</f>
        <v>3.3363592033970373</v>
      </c>
      <c r="F67" s="23">
        <f t="shared" si="4"/>
        <v>0.16681796016985126</v>
      </c>
      <c r="G67" s="40">
        <f t="shared" si="9"/>
        <v>1.946774576388489</v>
      </c>
      <c r="H67" s="40">
        <f>SUM($F$2:F67)</f>
        <v>1.911067737252637</v>
      </c>
      <c r="I67" s="43">
        <v>6.5</v>
      </c>
      <c r="J67" s="18">
        <f t="shared" si="10"/>
        <v>-1.5398421822593287</v>
      </c>
      <c r="K67" s="38">
        <f>$D$7*EXP(-($B$19*I67+0.5*$B$20*I67^2)/$D$17)</f>
        <v>0.2997279186790838</v>
      </c>
      <c r="L67" s="16">
        <f t="shared" si="11"/>
        <v>0.013384509199684973</v>
      </c>
      <c r="M67" s="50">
        <f>0.5*($B$9+0.0392*$B$7/$B$6)*$B$16*$B$13*K67^2+0.5*0.0392*I67/$B$6*$B$15*$B$13*K67^2</f>
        <v>0.014031664218132962</v>
      </c>
      <c r="N67" s="50">
        <f>0.5*$B$9*$B$16*$B$13*K67^2</f>
        <v>0.001128922840729164</v>
      </c>
      <c r="O67" s="52">
        <f t="shared" si="12"/>
        <v>0.8353756329444932</v>
      </c>
    </row>
    <row r="68" spans="5:15" ht="12">
      <c r="E68" s="23">
        <f>EXP(($B$19*I68+0.5*$B$20*I68^2)/$D$17)/$D$7</f>
        <v>3.6994508426238597</v>
      </c>
      <c r="F68" s="23">
        <f aca="true" t="shared" si="13" ref="F68:F81">(E67:E68)/2*(I68-I67)</f>
        <v>0.18497254213119232</v>
      </c>
      <c r="G68" s="40">
        <f t="shared" si="9"/>
        <v>2.1317471185196815</v>
      </c>
      <c r="H68" s="40">
        <f>SUM($F$2:F68)</f>
        <v>2.0960402793838293</v>
      </c>
      <c r="I68" s="43">
        <v>6.6</v>
      </c>
      <c r="J68" s="18">
        <f t="shared" si="10"/>
        <v>-1.6943637367195254</v>
      </c>
      <c r="K68" s="38">
        <f>$D$7*EXP(-($B$19*I68+0.5*$B$20*I68^2)/$D$17)</f>
        <v>0.2703103899850021</v>
      </c>
      <c r="L68" s="16">
        <f t="shared" si="11"/>
        <v>0.010886130415785594</v>
      </c>
      <c r="M68" s="50">
        <f>0.5*($B$9+0.0392*$B$7/$B$6)*$B$16*$B$13*K68^2+0.5*0.0392*I68/$B$6*$B$15*$B$13*K68^2</f>
        <v>0.011468725704990718</v>
      </c>
      <c r="N68" s="50">
        <f>0.5*$B$9*$B$16*$B$13*K68^2</f>
        <v>0.0009181958852720642</v>
      </c>
      <c r="O68" s="52">
        <f t="shared" si="12"/>
        <v>0.8353756329444931</v>
      </c>
    </row>
    <row r="69" spans="5:15" ht="12">
      <c r="E69" s="23">
        <f>EXP(($B$19*I69+0.5*$B$20*I69^2)/$D$17)/$D$7</f>
        <v>4.106297841102137</v>
      </c>
      <c r="F69" s="23">
        <f t="shared" si="13"/>
        <v>0.20531489205510794</v>
      </c>
      <c r="G69" s="40">
        <f t="shared" si="9"/>
        <v>2.3370620105747895</v>
      </c>
      <c r="H69" s="40">
        <f>SUM($F$2:F69)</f>
        <v>2.3013551714389373</v>
      </c>
      <c r="I69" s="43">
        <v>6.7</v>
      </c>
      <c r="J69" s="18">
        <f t="shared" si="10"/>
        <v>-1.8658787946229913</v>
      </c>
      <c r="K69" s="38">
        <f>$D$7*EXP(-($B$19*I69+0.5*$B$20*I69^2)/$D$17)</f>
        <v>0.24352836513476053</v>
      </c>
      <c r="L69" s="44">
        <f t="shared" si="11"/>
        <v>0.008835826126876816</v>
      </c>
      <c r="M69" s="50">
        <f>0.5*($B$9+0.0392*$B$7/$B$6)*$B$16*$B$13*K69^2+0.5*0.0392*I69/$B$6*$B$15*$B$13*K69^2</f>
        <v>0.009354342154860498</v>
      </c>
      <c r="N69" s="50">
        <f>0.5*$B$9*$B$16*$B$13*K69^2</f>
        <v>0.0007452619877595156</v>
      </c>
      <c r="O69" s="52">
        <f t="shared" si="12"/>
        <v>0.8353756329444932</v>
      </c>
    </row>
    <row r="70" spans="5:15" ht="12">
      <c r="E70" s="23">
        <f>EXP(($B$19*I70+0.5*$B$20*I70^2)/$D$17)/$D$7</f>
        <v>4.56259961623048</v>
      </c>
      <c r="F70" s="23">
        <f t="shared" si="13"/>
        <v>0.22812998081152316</v>
      </c>
      <c r="G70" s="40">
        <f t="shared" si="9"/>
        <v>2.5651919913863126</v>
      </c>
      <c r="H70" s="40">
        <f>SUM($F$2:F70)</f>
        <v>2.5294851522504604</v>
      </c>
      <c r="I70" s="43">
        <v>6.8</v>
      </c>
      <c r="J70" s="18">
        <f t="shared" si="10"/>
        <v>-2.056453021737033</v>
      </c>
      <c r="K70" s="38">
        <f>$D$7*EXP(-($B$19*I70+0.5*$B$20*I70^2)/$D$17)</f>
        <v>0.21917329682900777</v>
      </c>
      <c r="L70" s="44">
        <f t="shared" si="11"/>
        <v>0.007156873408370829</v>
      </c>
      <c r="M70" s="50">
        <f>0.5*($B$9+0.0392*$B$7/$B$6)*$B$16*$B$13*K70^2+0.5*0.0392*I70/$B$6*$B$15*$B$13*K70^2</f>
        <v>0.007613836395055773</v>
      </c>
      <c r="N70" s="50">
        <f>0.5*$B$9*$B$16*$B$13*K70^2</f>
        <v>0.0006036499163605623</v>
      </c>
      <c r="O70" s="52">
        <f t="shared" si="12"/>
        <v>0.8353756329444932</v>
      </c>
    </row>
    <row r="71" spans="5:15" ht="12">
      <c r="E71" s="23">
        <f>EXP(($B$19*I71+0.5*$B$20*I71^2)/$D$17)/$D$7</f>
        <v>5.074847538815766</v>
      </c>
      <c r="F71" s="23">
        <f t="shared" si="13"/>
        <v>0.25374237694078966</v>
      </c>
      <c r="G71" s="40">
        <f t="shared" si="9"/>
        <v>2.818934368327102</v>
      </c>
      <c r="H71" s="40">
        <f>SUM($F$2:F71)</f>
        <v>2.78322752919125</v>
      </c>
      <c r="I71" s="43">
        <v>6.9</v>
      </c>
      <c r="J71" s="18">
        <f t="shared" si="10"/>
        <v>-2.2684232204787853</v>
      </c>
      <c r="K71" s="38">
        <f>$D$7*EXP(-($B$19*I71+0.5*$B$20*I71^2)/$D$17)</f>
        <v>0.19705025468279458</v>
      </c>
      <c r="L71" s="44">
        <f t="shared" si="11"/>
        <v>0.0057849825822561375</v>
      </c>
      <c r="M71" s="50">
        <f>0.5*($B$9+0.0392*$B$7/$B$6)*$B$16*$B$13*K71^2+0.5*0.0392*I71/$B$6*$B$15*$B$13*K71^2</f>
        <v>0.006184237136737504</v>
      </c>
      <c r="N71" s="50">
        <f>0.5*$B$9*$B$16*$B$13*K71^2</f>
        <v>0.00048793712738327746</v>
      </c>
      <c r="O71" s="52">
        <f t="shared" si="12"/>
        <v>0.8353756329444932</v>
      </c>
    </row>
    <row r="72" spans="5:15" ht="12">
      <c r="E72" s="23">
        <f>EXP(($B$19*I72+0.5*$B$20*I72^2)/$D$17)/$D$7</f>
        <v>5.650441284060723</v>
      </c>
      <c r="F72" s="23">
        <f t="shared" si="13"/>
        <v>0.28252206420303516</v>
      </c>
      <c r="G72" s="40">
        <f t="shared" si="9"/>
        <v>3.1014564325301373</v>
      </c>
      <c r="H72" s="40">
        <f>SUM($F$2:F72)</f>
        <v>3.065749593394285</v>
      </c>
      <c r="I72" s="43">
        <v>7</v>
      </c>
      <c r="J72" s="18">
        <f t="shared" si="10"/>
        <v>-2.50443526868318</v>
      </c>
      <c r="K72" s="38">
        <f>$D$7*EXP(-($B$19*I72+0.5*$B$20*I72^2)/$D$17)</f>
        <v>0.17697732791612056</v>
      </c>
      <c r="L72" s="44">
        <f t="shared" si="11"/>
        <v>0.0046664145969965674</v>
      </c>
      <c r="M72" s="50">
        <f>0.5*($B$9+0.0392*$B$7/$B$6)*$B$16*$B$13*K72^2+0.5*0.0392*I72/$B$6*$B$15*$B$13*K72^2</f>
        <v>0.005012577859315939</v>
      </c>
      <c r="N72" s="50">
        <f>0.5*$B$9*$B$16*$B$13*K72^2</f>
        <v>0.00039359097478041224</v>
      </c>
      <c r="O72" s="52">
        <f t="shared" si="12"/>
        <v>0.8353756329444932</v>
      </c>
    </row>
    <row r="73" spans="5:12" ht="12">
      <c r="E73" s="23">
        <f>EXP(($B$19*I73+0.5*$B$20*I73^2)/$D$17)/$D$7</f>
        <v>0.03711952487008166</v>
      </c>
      <c r="F73" s="23">
        <f t="shared" si="13"/>
        <v>-0.12991833704528583</v>
      </c>
      <c r="G73" s="40"/>
      <c r="H73" s="40"/>
      <c r="J73" s="18"/>
      <c r="K73" s="38"/>
      <c r="L73" s="44"/>
    </row>
    <row r="74" spans="5:12" ht="12">
      <c r="E74" s="23">
        <f>EXP(($B$19*I74+0.5*$B$20*I74^2)/$D$17)/$D$7</f>
        <v>0.03711952487008166</v>
      </c>
      <c r="F74" s="23">
        <f t="shared" si="13"/>
        <v>0</v>
      </c>
      <c r="G74" s="40"/>
      <c r="H74" s="40"/>
      <c r="J74" s="18"/>
      <c r="K74" s="38"/>
      <c r="L74" s="44"/>
    </row>
    <row r="75" spans="5:12" ht="12">
      <c r="E75" s="23">
        <f>EXP(($B$19*I75+0.5*$B$20*I75^2)/$D$17)/$D$7</f>
        <v>0.03711952487008166</v>
      </c>
      <c r="F75" s="23">
        <f t="shared" si="13"/>
        <v>0</v>
      </c>
      <c r="G75" s="40"/>
      <c r="H75" s="40"/>
      <c r="J75" s="18"/>
      <c r="K75" s="38"/>
      <c r="L75" s="44"/>
    </row>
    <row r="76" spans="5:12" ht="12">
      <c r="E76" s="23">
        <f>EXP(($B$19*I76+0.5*$B$20*I76^2)/$D$17)/$D$7</f>
        <v>0.03711952487008166</v>
      </c>
      <c r="F76" s="23">
        <f t="shared" si="13"/>
        <v>0</v>
      </c>
      <c r="G76" s="40"/>
      <c r="H76" s="40"/>
      <c r="J76" s="18"/>
      <c r="K76" s="38"/>
      <c r="L76" s="44"/>
    </row>
    <row r="77" spans="5:12" ht="12">
      <c r="E77" s="23">
        <f>EXP(($B$19*I77+0.5*$B$20*I77^2)/$D$17)/$D$7</f>
        <v>0.03711952487008166</v>
      </c>
      <c r="F77" s="23">
        <f t="shared" si="13"/>
        <v>0</v>
      </c>
      <c r="G77" s="40"/>
      <c r="H77" s="40"/>
      <c r="J77" s="18"/>
      <c r="K77" s="39"/>
      <c r="L77" s="44"/>
    </row>
    <row r="78" spans="5:12" ht="12">
      <c r="E78" s="23">
        <f>EXP(($B$19*I78+0.5*$B$20*I78^2)/$D$17)/$D$7</f>
        <v>0.03711952487008166</v>
      </c>
      <c r="F78" s="23">
        <f t="shared" si="13"/>
        <v>0</v>
      </c>
      <c r="G78" s="40"/>
      <c r="H78" s="40"/>
      <c r="J78" s="18"/>
      <c r="K78" s="39"/>
      <c r="L78" s="44"/>
    </row>
    <row r="79" spans="5:12" ht="12">
      <c r="E79" s="23">
        <f>EXP(($B$19*I79+0.5*$B$20*I79^2)/$D$17)/$D$7</f>
        <v>0.03711952487008166</v>
      </c>
      <c r="F79" s="23">
        <f t="shared" si="13"/>
        <v>0</v>
      </c>
      <c r="G79" s="40"/>
      <c r="H79" s="40"/>
      <c r="J79" s="18"/>
      <c r="K79" s="39"/>
      <c r="L79" s="44"/>
    </row>
    <row r="80" spans="5:12" ht="12">
      <c r="E80" s="23">
        <f>EXP(($B$19*I80+0.5*$B$20*I80^2)/$D$17)/$D$7</f>
        <v>0.03711952487008166</v>
      </c>
      <c r="F80" s="23">
        <f t="shared" si="13"/>
        <v>0</v>
      </c>
      <c r="G80" s="40"/>
      <c r="H80" s="40"/>
      <c r="J80" s="18"/>
      <c r="K80" s="39"/>
      <c r="L80" s="44"/>
    </row>
    <row r="81" spans="5:12" ht="12">
      <c r="E81" s="23">
        <f>EXP(($B$19*I81+0.5*$B$20*I81^2)/$D$17)/$D$7</f>
        <v>0.03711952487008166</v>
      </c>
      <c r="F81" s="23">
        <f t="shared" si="13"/>
        <v>0</v>
      </c>
      <c r="G81" s="40"/>
      <c r="H81" s="40"/>
      <c r="J81" s="18"/>
      <c r="K81" s="39"/>
      <c r="L81" s="44"/>
    </row>
    <row r="82" spans="7:12" ht="12">
      <c r="G82" s="40"/>
      <c r="H82" s="40"/>
      <c r="J82" s="18"/>
      <c r="K82" s="39"/>
      <c r="L82" s="44"/>
    </row>
    <row r="83" ht="12">
      <c r="J83" s="31"/>
    </row>
    <row r="84" ht="12">
      <c r="J84" s="31"/>
    </row>
    <row r="85" ht="12">
      <c r="J85" s="31"/>
    </row>
    <row r="86" ht="12">
      <c r="J86" s="31"/>
    </row>
    <row r="87" ht="12">
      <c r="J87" s="31"/>
    </row>
    <row r="88" ht="12">
      <c r="J88" s="31"/>
    </row>
    <row r="89" ht="12">
      <c r="J89" s="31"/>
    </row>
    <row r="90" ht="12">
      <c r="J90" s="31"/>
    </row>
    <row r="91" ht="12">
      <c r="J91" s="31"/>
    </row>
    <row r="92" ht="12">
      <c r="J92" s="31"/>
    </row>
    <row r="93" ht="12">
      <c r="J93" s="31"/>
    </row>
    <row r="94" ht="12">
      <c r="J94" s="31"/>
    </row>
    <row r="95" ht="12">
      <c r="J95" s="31"/>
    </row>
    <row r="96" ht="12">
      <c r="J96" s="31"/>
    </row>
    <row r="97" ht="12">
      <c r="J97" s="31"/>
    </row>
    <row r="98" ht="12">
      <c r="J98" s="31"/>
    </row>
    <row r="99" ht="12">
      <c r="J99" s="31"/>
    </row>
    <row r="100" ht="12">
      <c r="J100" s="31"/>
    </row>
    <row r="101" ht="12">
      <c r="J101" s="31"/>
    </row>
    <row r="102" ht="12">
      <c r="J102" s="31"/>
    </row>
    <row r="103" ht="12">
      <c r="J103" s="31"/>
    </row>
    <row r="104" ht="12">
      <c r="J104" s="31"/>
    </row>
    <row r="105" ht="12">
      <c r="J105" s="31"/>
    </row>
    <row r="106" ht="12">
      <c r="J106" s="31"/>
    </row>
    <row r="107" ht="12">
      <c r="J107" s="31"/>
    </row>
    <row r="108" ht="12">
      <c r="J108" s="31"/>
    </row>
    <row r="109" ht="12">
      <c r="J109" s="31"/>
    </row>
    <row r="110" ht="12">
      <c r="J110" s="31"/>
    </row>
    <row r="111" ht="12">
      <c r="J111" s="31"/>
    </row>
    <row r="112" ht="12">
      <c r="J112" s="31"/>
    </row>
    <row r="113" ht="12">
      <c r="J113" s="31"/>
    </row>
    <row r="114" ht="12">
      <c r="J114" s="31"/>
    </row>
    <row r="115" ht="12">
      <c r="J115" s="31"/>
    </row>
    <row r="116" ht="12">
      <c r="J116" s="31"/>
    </row>
    <row r="117" ht="12">
      <c r="J117" s="31"/>
    </row>
    <row r="118" ht="12">
      <c r="J118" s="31"/>
    </row>
    <row r="119" ht="12">
      <c r="J119" s="31"/>
    </row>
    <row r="120" ht="12">
      <c r="J120" s="31"/>
    </row>
    <row r="121" ht="12">
      <c r="J121" s="31"/>
    </row>
    <row r="122" ht="12">
      <c r="J122" s="31"/>
    </row>
    <row r="123" ht="12">
      <c r="J123" s="31"/>
    </row>
    <row r="124" ht="12">
      <c r="J124" s="31"/>
    </row>
    <row r="125" ht="12">
      <c r="J125" s="31"/>
    </row>
    <row r="126" ht="12">
      <c r="J126" s="31"/>
    </row>
    <row r="127" ht="12">
      <c r="J127" s="31"/>
    </row>
    <row r="128" ht="12">
      <c r="J128" s="31"/>
    </row>
    <row r="129" ht="12">
      <c r="J129" s="31"/>
    </row>
    <row r="130" ht="12">
      <c r="J130" s="31"/>
    </row>
    <row r="131" ht="12">
      <c r="J131" s="31"/>
    </row>
    <row r="132" ht="12">
      <c r="J132" s="31"/>
    </row>
    <row r="133" ht="12">
      <c r="J133" s="31"/>
    </row>
    <row r="134" ht="12">
      <c r="J134" s="31"/>
    </row>
    <row r="135" spans="8:10" ht="12">
      <c r="H135" s="16"/>
      <c r="J135" s="18"/>
    </row>
    <row r="136" spans="8:10" ht="12">
      <c r="H136" s="16"/>
      <c r="J136" s="18"/>
    </row>
    <row r="137" spans="8:10" ht="12">
      <c r="H137" s="16"/>
      <c r="J137" s="18"/>
    </row>
    <row r="138" spans="8:10" ht="12">
      <c r="H138" s="16"/>
      <c r="J138" s="18"/>
    </row>
    <row r="139" spans="8:10" ht="12">
      <c r="H139" s="16"/>
      <c r="J139" s="18"/>
    </row>
    <row r="140" spans="8:10" ht="12">
      <c r="H140" s="16"/>
      <c r="J140" s="18"/>
    </row>
    <row r="141" spans="8:10" ht="12">
      <c r="H141" s="16"/>
      <c r="J141" s="18"/>
    </row>
    <row r="142" spans="8:10" ht="12">
      <c r="H142" s="16"/>
      <c r="J142" s="18"/>
    </row>
    <row r="143" spans="8:10" ht="12">
      <c r="H143" s="16"/>
      <c r="J143" s="18"/>
    </row>
    <row r="144" spans="8:10" ht="12">
      <c r="H144" s="16"/>
      <c r="J144" s="18"/>
    </row>
    <row r="145" spans="8:10" ht="12">
      <c r="H145" s="16"/>
      <c r="J145" s="18"/>
    </row>
    <row r="146" spans="8:10" ht="12">
      <c r="H146" s="16"/>
      <c r="J146" s="18"/>
    </row>
    <row r="147" spans="8:10" ht="12">
      <c r="H147" s="16"/>
      <c r="J147" s="18"/>
    </row>
    <row r="148" spans="8:10" ht="12">
      <c r="H148" s="16"/>
      <c r="J148" s="18"/>
    </row>
    <row r="149" spans="8:10" ht="12">
      <c r="H149" s="16"/>
      <c r="J149" s="18"/>
    </row>
    <row r="150" spans="8:10" ht="12">
      <c r="H150" s="16"/>
      <c r="J150" s="18"/>
    </row>
    <row r="151" spans="8:10" ht="12">
      <c r="H151" s="16"/>
      <c r="J151" s="18"/>
    </row>
    <row r="152" spans="8:10" ht="12">
      <c r="H152" s="16"/>
      <c r="J152" s="18"/>
    </row>
    <row r="153" spans="8:10" ht="12">
      <c r="H153" s="16"/>
      <c r="J153" s="18"/>
    </row>
    <row r="154" spans="8:10" ht="12">
      <c r="H154" s="16"/>
      <c r="J154" s="18"/>
    </row>
    <row r="155" spans="8:10" ht="12">
      <c r="H155" s="16"/>
      <c r="J155" s="18"/>
    </row>
    <row r="156" spans="8:10" ht="12">
      <c r="H156" s="16"/>
      <c r="J156" s="18"/>
    </row>
    <row r="157" spans="8:10" ht="12">
      <c r="H157" s="16"/>
      <c r="J157" s="18"/>
    </row>
    <row r="158" spans="8:10" ht="12">
      <c r="H158" s="16"/>
      <c r="J158" s="18"/>
    </row>
    <row r="159" spans="8:10" ht="12">
      <c r="H159" s="16"/>
      <c r="J159" s="18"/>
    </row>
    <row r="160" spans="8:10" ht="12">
      <c r="H160" s="16"/>
      <c r="J160" s="18"/>
    </row>
    <row r="161" spans="8:10" ht="12">
      <c r="H161" s="16"/>
      <c r="J161" s="18"/>
    </row>
    <row r="162" spans="8:10" ht="12">
      <c r="H162" s="16"/>
      <c r="J162" s="18"/>
    </row>
    <row r="163" spans="8:10" ht="12">
      <c r="H163" s="16"/>
      <c r="J163" s="18"/>
    </row>
    <row r="164" spans="8:10" ht="12">
      <c r="H164" s="16"/>
      <c r="J164" s="18"/>
    </row>
    <row r="165" spans="8:10" ht="12">
      <c r="H165" s="16"/>
      <c r="J165" s="18"/>
    </row>
    <row r="166" spans="8:10" ht="12">
      <c r="H166" s="16"/>
      <c r="J166" s="18"/>
    </row>
    <row r="167" spans="8:10" ht="12">
      <c r="H167" s="16"/>
      <c r="J167" s="18"/>
    </row>
    <row r="168" spans="8:10" ht="12">
      <c r="H168" s="16"/>
      <c r="J168" s="18"/>
    </row>
    <row r="169" spans="8:10" ht="12">
      <c r="H169" s="16"/>
      <c r="J169" s="18"/>
    </row>
    <row r="170" spans="8:10" ht="12">
      <c r="H170" s="16"/>
      <c r="J170" s="18"/>
    </row>
    <row r="171" spans="8:10" ht="12">
      <c r="H171" s="16"/>
      <c r="J171" s="18"/>
    </row>
    <row r="172" spans="8:10" ht="12">
      <c r="H172" s="16"/>
      <c r="J172" s="18"/>
    </row>
    <row r="173" spans="8:10" ht="12">
      <c r="H173" s="16"/>
      <c r="J173" s="18"/>
    </row>
    <row r="174" spans="8:10" ht="12">
      <c r="H174" s="16"/>
      <c r="J174" s="18"/>
    </row>
    <row r="175" spans="8:10" ht="12">
      <c r="H175" s="16"/>
      <c r="J175" s="18"/>
    </row>
    <row r="176" spans="8:10" ht="12">
      <c r="H176" s="16"/>
      <c r="J176" s="18"/>
    </row>
    <row r="177" spans="8:10" ht="12">
      <c r="H177" s="16"/>
      <c r="J177" s="18"/>
    </row>
    <row r="178" spans="8:10" ht="12">
      <c r="H178" s="16"/>
      <c r="J178" s="18"/>
    </row>
    <row r="179" spans="8:10" ht="12">
      <c r="H179" s="16"/>
      <c r="J179" s="18"/>
    </row>
    <row r="180" spans="8:10" ht="12">
      <c r="H180" s="16"/>
      <c r="J180" s="18"/>
    </row>
    <row r="181" spans="8:10" ht="12">
      <c r="H181" s="16"/>
      <c r="J181" s="18"/>
    </row>
    <row r="182" spans="8:10" ht="12">
      <c r="H182" s="16"/>
      <c r="J182" s="18"/>
    </row>
    <row r="183" spans="8:10" ht="12">
      <c r="H183" s="16"/>
      <c r="J183" s="18"/>
    </row>
    <row r="184" spans="8:10" ht="12">
      <c r="H184" s="16"/>
      <c r="J184" s="18"/>
    </row>
    <row r="185" spans="8:10" ht="12">
      <c r="H185" s="16"/>
      <c r="J185" s="18"/>
    </row>
    <row r="186" spans="8:10" ht="12">
      <c r="H186" s="16"/>
      <c r="J186" s="18"/>
    </row>
    <row r="187" spans="8:10" ht="12">
      <c r="H187" s="16"/>
      <c r="J187" s="18"/>
    </row>
    <row r="188" spans="8:10" ht="12">
      <c r="H188" s="16"/>
      <c r="J188" s="18"/>
    </row>
    <row r="189" spans="8:10" ht="12">
      <c r="H189" s="16"/>
      <c r="J189" s="18"/>
    </row>
    <row r="190" spans="8:10" ht="12">
      <c r="H190" s="16"/>
      <c r="J190" s="18"/>
    </row>
    <row r="191" spans="8:10" ht="12">
      <c r="H191" s="16"/>
      <c r="J191" s="18"/>
    </row>
    <row r="192" spans="8:10" ht="12">
      <c r="H192" s="16"/>
      <c r="J192" s="18"/>
    </row>
    <row r="193" spans="8:10" ht="12">
      <c r="H193" s="16"/>
      <c r="J193" s="18"/>
    </row>
    <row r="194" spans="8:10" ht="12">
      <c r="H194" s="16"/>
      <c r="J194" s="18"/>
    </row>
    <row r="195" spans="8:10" ht="12">
      <c r="H195" s="16"/>
      <c r="J195" s="18"/>
    </row>
    <row r="196" spans="8:10" ht="12">
      <c r="H196" s="16"/>
      <c r="J196" s="18"/>
    </row>
    <row r="197" spans="8:10" ht="12">
      <c r="H197" s="16"/>
      <c r="J197" s="18"/>
    </row>
    <row r="198" spans="8:10" ht="12">
      <c r="H198" s="16"/>
      <c r="J198" s="18"/>
    </row>
    <row r="199" spans="8:10" ht="12">
      <c r="H199" s="16"/>
      <c r="J199" s="18"/>
    </row>
    <row r="200" spans="8:10" ht="12">
      <c r="H200" s="16"/>
      <c r="J200" s="18"/>
    </row>
    <row r="201" spans="8:10" ht="12">
      <c r="H201" s="16"/>
      <c r="J201" s="18"/>
    </row>
    <row r="202" spans="8:10" ht="12">
      <c r="H202" s="16"/>
      <c r="J202" s="18"/>
    </row>
    <row r="203" spans="8:10" ht="12">
      <c r="H203" s="16"/>
      <c r="J203" s="18"/>
    </row>
    <row r="204" spans="8:10" ht="12">
      <c r="H204" s="16"/>
      <c r="J204" s="18"/>
    </row>
    <row r="205" spans="8:10" ht="12">
      <c r="H205" s="16"/>
      <c r="J205" s="18"/>
    </row>
    <row r="206" spans="8:10" ht="12">
      <c r="H206" s="16"/>
      <c r="J206" s="18"/>
    </row>
    <row r="207" spans="8:10" ht="12">
      <c r="H207" s="16"/>
      <c r="J207" s="18"/>
    </row>
    <row r="208" spans="8:10" ht="12">
      <c r="H208" s="16"/>
      <c r="J208" s="18"/>
    </row>
    <row r="209" spans="8:10" ht="12">
      <c r="H209" s="16"/>
      <c r="J209" s="18"/>
    </row>
    <row r="210" spans="8:10" ht="12">
      <c r="H210" s="16"/>
      <c r="J210" s="18"/>
    </row>
    <row r="211" spans="8:10" ht="12">
      <c r="H211" s="16"/>
      <c r="J211" s="18"/>
    </row>
    <row r="212" spans="8:10" ht="12">
      <c r="H212" s="16"/>
      <c r="J212" s="18"/>
    </row>
    <row r="213" spans="8:10" ht="12">
      <c r="H213" s="16"/>
      <c r="J213" s="18"/>
    </row>
    <row r="214" spans="8:10" ht="12">
      <c r="H214" s="16"/>
      <c r="J214" s="18"/>
    </row>
    <row r="215" spans="8:10" ht="12">
      <c r="H215" s="16"/>
      <c r="J215" s="18"/>
    </row>
    <row r="216" spans="8:10" ht="12">
      <c r="H216" s="16"/>
      <c r="J216" s="18"/>
    </row>
    <row r="217" spans="8:10" ht="12">
      <c r="H217" s="16"/>
      <c r="J217" s="18"/>
    </row>
    <row r="218" spans="8:10" ht="12">
      <c r="H218" s="16"/>
      <c r="J218" s="18"/>
    </row>
    <row r="219" spans="8:10" ht="12">
      <c r="H219" s="16"/>
      <c r="J219" s="18"/>
    </row>
    <row r="220" spans="8:10" ht="12">
      <c r="H220" s="16"/>
      <c r="J220" s="18"/>
    </row>
    <row r="221" spans="8:10" ht="12">
      <c r="H221" s="16"/>
      <c r="J221" s="18"/>
    </row>
    <row r="222" spans="8:10" ht="12">
      <c r="H222" s="16"/>
      <c r="J222" s="18"/>
    </row>
    <row r="223" spans="8:10" ht="12">
      <c r="H223" s="16"/>
      <c r="J223" s="18"/>
    </row>
    <row r="224" spans="8:10" ht="12">
      <c r="H224" s="16"/>
      <c r="J224" s="18"/>
    </row>
    <row r="225" spans="8:10" ht="12">
      <c r="H225" s="16"/>
      <c r="J225" s="18"/>
    </row>
    <row r="226" spans="8:10" ht="12">
      <c r="H226" s="16"/>
      <c r="J226" s="18"/>
    </row>
    <row r="227" spans="8:10" ht="12">
      <c r="H227" s="16"/>
      <c r="J227" s="18"/>
    </row>
    <row r="228" spans="8:10" ht="12">
      <c r="H228" s="16"/>
      <c r="J228" s="18"/>
    </row>
    <row r="229" spans="8:10" ht="12">
      <c r="H229" s="16"/>
      <c r="J229" s="18"/>
    </row>
    <row r="230" spans="8:10" ht="12">
      <c r="H230" s="16"/>
      <c r="J230" s="18"/>
    </row>
    <row r="231" spans="8:10" ht="12">
      <c r="H231" s="16"/>
      <c r="J231" s="18"/>
    </row>
    <row r="232" spans="8:10" ht="12">
      <c r="H232" s="16"/>
      <c r="J232" s="18"/>
    </row>
    <row r="233" spans="8:10" ht="12">
      <c r="H233" s="16"/>
      <c r="J233" s="18"/>
    </row>
    <row r="234" spans="8:10" ht="12">
      <c r="H234" s="16"/>
      <c r="J234" s="18"/>
    </row>
    <row r="235" spans="8:10" ht="12">
      <c r="H235" s="16"/>
      <c r="J235" s="18"/>
    </row>
    <row r="236" spans="8:10" ht="12">
      <c r="H236" s="16"/>
      <c r="J236" s="18"/>
    </row>
    <row r="237" spans="8:10" ht="12">
      <c r="H237" s="16"/>
      <c r="J237" s="18"/>
    </row>
    <row r="238" spans="8:10" ht="12">
      <c r="H238" s="16"/>
      <c r="J238" s="18"/>
    </row>
    <row r="239" spans="8:10" ht="12">
      <c r="H239" s="16"/>
      <c r="J239" s="18"/>
    </row>
    <row r="240" spans="8:10" ht="12">
      <c r="H240" s="16"/>
      <c r="J240" s="18"/>
    </row>
    <row r="241" spans="8:10" ht="12">
      <c r="H241" s="16"/>
      <c r="J241" s="18"/>
    </row>
    <row r="242" spans="8:10" ht="12">
      <c r="H242" s="16"/>
      <c r="J242" s="18"/>
    </row>
    <row r="243" spans="8:10" ht="12">
      <c r="H243" s="16"/>
      <c r="J243" s="18"/>
    </row>
    <row r="244" spans="8:10" ht="12">
      <c r="H244" s="16"/>
      <c r="J244" s="18"/>
    </row>
    <row r="245" spans="8:10" ht="12">
      <c r="H245" s="16"/>
      <c r="J245" s="18"/>
    </row>
    <row r="246" spans="8:10" ht="12">
      <c r="H246" s="16"/>
      <c r="J246" s="18"/>
    </row>
    <row r="247" spans="8:10" ht="12">
      <c r="H247" s="16"/>
      <c r="J247" s="18"/>
    </row>
    <row r="248" spans="8:10" ht="12">
      <c r="H248" s="16"/>
      <c r="J248" s="18"/>
    </row>
    <row r="249" spans="8:10" ht="12">
      <c r="H249" s="16"/>
      <c r="J249" s="18"/>
    </row>
    <row r="250" spans="8:10" ht="12">
      <c r="H250" s="16"/>
      <c r="J250" s="18"/>
    </row>
    <row r="251" spans="8:10" ht="12">
      <c r="H251" s="16"/>
      <c r="J251" s="18"/>
    </row>
    <row r="252" spans="8:10" ht="12">
      <c r="H252" s="16"/>
      <c r="J252" s="18"/>
    </row>
    <row r="253" spans="8:10" ht="12">
      <c r="H253" s="16"/>
      <c r="J253" s="18"/>
    </row>
    <row r="254" spans="8:10" ht="12">
      <c r="H254" s="16"/>
      <c r="J254" s="18"/>
    </row>
    <row r="255" spans="8:10" ht="12">
      <c r="H255" s="16"/>
      <c r="J255" s="18"/>
    </row>
    <row r="256" spans="8:10" ht="12">
      <c r="H256" s="16"/>
      <c r="J256" s="18"/>
    </row>
    <row r="257" spans="8:10" ht="12">
      <c r="H257" s="16"/>
      <c r="J257" s="18"/>
    </row>
    <row r="258" spans="8:10" ht="12">
      <c r="H258" s="16"/>
      <c r="J258" s="18"/>
    </row>
    <row r="259" spans="8:10" ht="12">
      <c r="H259" s="16"/>
      <c r="J259" s="18"/>
    </row>
    <row r="260" spans="8:10" ht="12">
      <c r="H260" s="16"/>
      <c r="J260" s="18"/>
    </row>
    <row r="261" spans="8:10" ht="12">
      <c r="H261" s="16"/>
      <c r="J261" s="18"/>
    </row>
    <row r="262" spans="8:10" ht="12">
      <c r="H262" s="16"/>
      <c r="J262" s="18"/>
    </row>
    <row r="263" spans="8:10" ht="12">
      <c r="H263" s="16"/>
      <c r="J263" s="18"/>
    </row>
    <row r="264" spans="8:10" ht="12">
      <c r="H264" s="16"/>
      <c r="J264" s="18"/>
    </row>
    <row r="265" spans="8:10" ht="12">
      <c r="H265" s="16"/>
      <c r="J265" s="18"/>
    </row>
    <row r="266" spans="8:10" ht="12">
      <c r="H266" s="16"/>
      <c r="J266" s="18"/>
    </row>
    <row r="267" spans="8:10" ht="12">
      <c r="H267" s="16"/>
      <c r="J267" s="18"/>
    </row>
    <row r="268" spans="8:10" ht="12">
      <c r="H268" s="16"/>
      <c r="J268" s="18"/>
    </row>
    <row r="269" spans="8:10" ht="12">
      <c r="H269" s="16"/>
      <c r="J269" s="18"/>
    </row>
    <row r="270" spans="8:10" ht="12">
      <c r="H270" s="16"/>
      <c r="J270" s="18"/>
    </row>
    <row r="271" spans="8:10" ht="12">
      <c r="H271" s="16"/>
      <c r="J271" s="18"/>
    </row>
    <row r="272" spans="8:10" ht="12">
      <c r="H272" s="16"/>
      <c r="J272" s="18"/>
    </row>
    <row r="273" spans="8:10" ht="12">
      <c r="H273" s="16"/>
      <c r="J273" s="18"/>
    </row>
    <row r="274" spans="8:10" ht="12">
      <c r="H274" s="16"/>
      <c r="J274" s="18"/>
    </row>
    <row r="275" spans="8:10" ht="12">
      <c r="H275" s="16"/>
      <c r="J275" s="18"/>
    </row>
    <row r="276" spans="8:10" ht="12">
      <c r="H276" s="16"/>
      <c r="J276" s="18"/>
    </row>
    <row r="277" spans="8:10" ht="12">
      <c r="H277" s="16"/>
      <c r="J277" s="18"/>
    </row>
    <row r="278" spans="8:10" ht="12">
      <c r="H278" s="16"/>
      <c r="J278" s="18"/>
    </row>
    <row r="279" spans="8:10" ht="12">
      <c r="H279" s="16"/>
      <c r="J279" s="18"/>
    </row>
    <row r="280" spans="8:10" ht="12">
      <c r="H280" s="16"/>
      <c r="J280" s="18"/>
    </row>
    <row r="281" spans="8:10" ht="12">
      <c r="H281" s="16"/>
      <c r="J281" s="18"/>
    </row>
    <row r="282" spans="8:10" ht="12">
      <c r="H282" s="16"/>
      <c r="J282" s="18"/>
    </row>
    <row r="283" spans="8:10" ht="12">
      <c r="H283" s="16"/>
      <c r="J283" s="18"/>
    </row>
    <row r="284" spans="8:10" ht="12">
      <c r="H284" s="16"/>
      <c r="J284" s="18"/>
    </row>
    <row r="285" spans="8:10" ht="12">
      <c r="H285" s="16"/>
      <c r="J285" s="18"/>
    </row>
    <row r="286" spans="8:10" ht="12">
      <c r="H286" s="16"/>
      <c r="J286" s="18"/>
    </row>
    <row r="287" spans="8:10" ht="12">
      <c r="H287" s="16"/>
      <c r="J287" s="18"/>
    </row>
    <row r="288" spans="8:10" ht="12">
      <c r="H288" s="16"/>
      <c r="J288" s="18"/>
    </row>
    <row r="289" spans="8:10" ht="12">
      <c r="H289" s="16"/>
      <c r="J289" s="18"/>
    </row>
    <row r="290" spans="8:10" ht="12">
      <c r="H290" s="16"/>
      <c r="J290" s="18"/>
    </row>
    <row r="291" spans="8:10" ht="12">
      <c r="H291" s="16"/>
      <c r="J291" s="18"/>
    </row>
    <row r="292" spans="8:10" ht="12">
      <c r="H292" s="16"/>
      <c r="J292" s="18"/>
    </row>
    <row r="293" spans="8:10" ht="12">
      <c r="H293" s="16"/>
      <c r="J293" s="18"/>
    </row>
    <row r="294" spans="8:10" ht="12">
      <c r="H294" s="16"/>
      <c r="J294" s="18"/>
    </row>
    <row r="295" spans="8:10" ht="12">
      <c r="H295" s="16"/>
      <c r="J295" s="18"/>
    </row>
    <row r="296" spans="8:10" ht="12">
      <c r="H296" s="16"/>
      <c r="J296" s="18"/>
    </row>
    <row r="297" spans="8:10" ht="12">
      <c r="H297" s="16"/>
      <c r="J297" s="18"/>
    </row>
    <row r="298" spans="8:10" ht="12">
      <c r="H298" s="16"/>
      <c r="J298" s="18"/>
    </row>
    <row r="299" spans="8:10" ht="12">
      <c r="H299" s="16"/>
      <c r="J299" s="18"/>
    </row>
    <row r="300" spans="8:10" ht="12">
      <c r="H300" s="16"/>
      <c r="J300" s="18"/>
    </row>
    <row r="301" spans="8:10" ht="12">
      <c r="H301" s="16"/>
      <c r="J301" s="18"/>
    </row>
    <row r="302" spans="8:10" ht="12">
      <c r="H302" s="16"/>
      <c r="J302" s="18"/>
    </row>
    <row r="303" spans="8:10" ht="12">
      <c r="H303" s="16"/>
      <c r="J303" s="18"/>
    </row>
    <row r="304" spans="8:10" ht="12">
      <c r="H304" s="16"/>
      <c r="J304" s="18"/>
    </row>
    <row r="305" spans="8:10" ht="12">
      <c r="H305" s="16"/>
      <c r="J305" s="18"/>
    </row>
    <row r="306" spans="8:10" ht="12">
      <c r="H306" s="16"/>
      <c r="J306" s="18"/>
    </row>
    <row r="307" spans="8:10" ht="12">
      <c r="H307" s="16"/>
      <c r="J307" s="18"/>
    </row>
    <row r="308" spans="8:10" ht="12">
      <c r="H308" s="16"/>
      <c r="J308" s="18"/>
    </row>
    <row r="309" spans="8:10" ht="12">
      <c r="H309" s="16"/>
      <c r="J309" s="18"/>
    </row>
    <row r="310" spans="8:10" ht="12">
      <c r="H310" s="16"/>
      <c r="J310" s="18"/>
    </row>
    <row r="311" spans="8:10" ht="12">
      <c r="H311" s="16"/>
      <c r="J311" s="18"/>
    </row>
    <row r="312" spans="8:10" ht="12">
      <c r="H312" s="16"/>
      <c r="J312" s="18"/>
    </row>
    <row r="313" spans="8:10" ht="12">
      <c r="H313" s="16"/>
      <c r="J313" s="18"/>
    </row>
    <row r="314" spans="8:10" ht="12">
      <c r="H314" s="16"/>
      <c r="J314" s="18"/>
    </row>
    <row r="315" spans="8:10" ht="12">
      <c r="H315" s="16"/>
      <c r="J315" s="18"/>
    </row>
    <row r="316" spans="8:10" ht="12">
      <c r="H316" s="16"/>
      <c r="J316" s="18"/>
    </row>
    <row r="317" spans="8:10" ht="12">
      <c r="H317" s="16"/>
      <c r="J317" s="18"/>
    </row>
    <row r="318" spans="8:10" ht="12">
      <c r="H318" s="16"/>
      <c r="J318" s="18"/>
    </row>
    <row r="319" spans="8:10" ht="12">
      <c r="H319" s="16"/>
      <c r="J319" s="18"/>
    </row>
    <row r="320" spans="8:10" ht="12">
      <c r="H320" s="16"/>
      <c r="J320" s="18"/>
    </row>
    <row r="321" spans="8:10" ht="12">
      <c r="H321" s="16"/>
      <c r="J321" s="18"/>
    </row>
    <row r="322" spans="8:10" ht="12">
      <c r="H322" s="16"/>
      <c r="J322" s="18"/>
    </row>
    <row r="323" spans="8:10" ht="12">
      <c r="H323" s="16"/>
      <c r="J323" s="18"/>
    </row>
    <row r="324" spans="8:10" ht="12">
      <c r="H324" s="16"/>
      <c r="J324" s="18"/>
    </row>
    <row r="325" spans="8:10" ht="12">
      <c r="H325" s="16"/>
      <c r="J325" s="18"/>
    </row>
    <row r="326" spans="8:10" ht="12">
      <c r="H326" s="16"/>
      <c r="J326" s="18"/>
    </row>
    <row r="327" spans="8:10" ht="12">
      <c r="H327" s="16"/>
      <c r="J327" s="18"/>
    </row>
    <row r="328" spans="8:10" ht="12">
      <c r="H328" s="16"/>
      <c r="J328" s="18"/>
    </row>
    <row r="329" spans="8:10" ht="12">
      <c r="H329" s="16"/>
      <c r="J329" s="18"/>
    </row>
    <row r="330" spans="8:10" ht="12">
      <c r="H330" s="16"/>
      <c r="J330" s="18"/>
    </row>
    <row r="331" spans="8:10" ht="12">
      <c r="H331" s="16"/>
      <c r="J331" s="18"/>
    </row>
    <row r="332" spans="8:10" ht="12">
      <c r="H332" s="16"/>
      <c r="J332" s="18"/>
    </row>
    <row r="333" spans="8:10" ht="12">
      <c r="H333" s="16"/>
      <c r="J333" s="18"/>
    </row>
    <row r="334" spans="8:10" ht="12">
      <c r="H334" s="16"/>
      <c r="J334" s="18"/>
    </row>
    <row r="335" spans="8:10" ht="12">
      <c r="H335" s="16"/>
      <c r="J335" s="18"/>
    </row>
    <row r="336" spans="8:10" ht="12">
      <c r="H336" s="16"/>
      <c r="J336" s="18"/>
    </row>
    <row r="337" spans="8:10" ht="12">
      <c r="H337" s="16"/>
      <c r="J337" s="18"/>
    </row>
    <row r="338" spans="8:10" ht="12">
      <c r="H338" s="16"/>
      <c r="J338" s="18"/>
    </row>
    <row r="339" spans="8:10" ht="12">
      <c r="H339" s="16"/>
      <c r="J339" s="18"/>
    </row>
    <row r="340" spans="8:10" ht="12">
      <c r="H340" s="16"/>
      <c r="J340" s="18"/>
    </row>
    <row r="341" spans="8:10" ht="12">
      <c r="H341" s="16"/>
      <c r="J341" s="18"/>
    </row>
    <row r="342" spans="8:10" ht="12">
      <c r="H342" s="16"/>
      <c r="J342" s="18"/>
    </row>
    <row r="343" spans="8:10" ht="12">
      <c r="H343" s="16"/>
      <c r="J343" s="18"/>
    </row>
    <row r="344" spans="8:10" ht="12">
      <c r="H344" s="16"/>
      <c r="J344" s="18"/>
    </row>
    <row r="345" spans="8:10" ht="12">
      <c r="H345" s="16"/>
      <c r="J345" s="18"/>
    </row>
    <row r="346" spans="8:10" ht="12">
      <c r="H346" s="16"/>
      <c r="J346" s="18"/>
    </row>
    <row r="347" spans="8:10" ht="12">
      <c r="H347" s="16"/>
      <c r="J347" s="18"/>
    </row>
    <row r="348" spans="8:10" ht="12">
      <c r="H348" s="16"/>
      <c r="J348" s="18"/>
    </row>
    <row r="349" spans="8:10" ht="12">
      <c r="H349" s="16"/>
      <c r="J349" s="18"/>
    </row>
    <row r="350" spans="8:10" ht="12">
      <c r="H350" s="16"/>
      <c r="J350" s="18"/>
    </row>
    <row r="351" spans="8:10" ht="12">
      <c r="H351" s="16"/>
      <c r="J351" s="18"/>
    </row>
    <row r="352" spans="8:10" ht="12">
      <c r="H352" s="16"/>
      <c r="J352" s="18"/>
    </row>
    <row r="353" spans="8:10" ht="12">
      <c r="H353" s="16"/>
      <c r="J353" s="18"/>
    </row>
    <row r="354" spans="8:10" ht="12">
      <c r="H354" s="16"/>
      <c r="J354" s="18"/>
    </row>
    <row r="355" spans="8:10" ht="12">
      <c r="H355" s="16"/>
      <c r="J355" s="18"/>
    </row>
    <row r="356" spans="8:10" ht="12">
      <c r="H356" s="16"/>
      <c r="J356" s="18"/>
    </row>
    <row r="357" spans="8:10" ht="12">
      <c r="H357" s="16"/>
      <c r="J357" s="18"/>
    </row>
    <row r="358" spans="8:10" ht="12">
      <c r="H358" s="16"/>
      <c r="J358" s="18"/>
    </row>
    <row r="359" spans="8:10" ht="12">
      <c r="H359" s="16"/>
      <c r="J359" s="18"/>
    </row>
    <row r="360" spans="8:10" ht="12">
      <c r="H360" s="16"/>
      <c r="J360" s="18"/>
    </row>
    <row r="361" spans="8:10" ht="12">
      <c r="H361" s="16"/>
      <c r="J361" s="18"/>
    </row>
    <row r="362" spans="8:10" ht="12">
      <c r="H362" s="16"/>
      <c r="J362" s="18"/>
    </row>
    <row r="363" spans="8:10" ht="12">
      <c r="H363" s="16"/>
      <c r="J363" s="18"/>
    </row>
    <row r="364" spans="8:10" ht="12">
      <c r="H364" s="16"/>
      <c r="J364" s="18"/>
    </row>
    <row r="365" spans="8:10" ht="12">
      <c r="H365" s="16"/>
      <c r="J365" s="18"/>
    </row>
    <row r="366" spans="8:10" ht="12">
      <c r="H366" s="16"/>
      <c r="J366" s="18"/>
    </row>
    <row r="367" spans="8:10" ht="12">
      <c r="H367" s="16"/>
      <c r="J367" s="18"/>
    </row>
    <row r="368" spans="8:10" ht="12">
      <c r="H368" s="16"/>
      <c r="J368" s="18"/>
    </row>
    <row r="369" spans="8:10" ht="12">
      <c r="H369" s="16"/>
      <c r="J369" s="18"/>
    </row>
    <row r="370" spans="8:10" ht="12">
      <c r="H370" s="16"/>
      <c r="J370" s="18"/>
    </row>
    <row r="371" spans="8:10" ht="12">
      <c r="H371" s="16"/>
      <c r="J371" s="18"/>
    </row>
    <row r="372" spans="8:10" ht="12">
      <c r="H372" s="16"/>
      <c r="J372" s="18"/>
    </row>
    <row r="373" spans="8:10" ht="12">
      <c r="H373" s="16"/>
      <c r="J373" s="18"/>
    </row>
    <row r="374" spans="8:10" ht="12">
      <c r="H374" s="16"/>
      <c r="J374" s="18"/>
    </row>
    <row r="375" spans="8:10" ht="12">
      <c r="H375" s="16"/>
      <c r="J375" s="18"/>
    </row>
    <row r="376" spans="8:10" ht="12">
      <c r="H376" s="16"/>
      <c r="J376" s="18"/>
    </row>
    <row r="377" spans="8:10" ht="12">
      <c r="H377" s="16"/>
      <c r="J377" s="18"/>
    </row>
    <row r="378" spans="8:10" ht="12">
      <c r="H378" s="16"/>
      <c r="J378" s="18"/>
    </row>
    <row r="379" spans="8:10" ht="12">
      <c r="H379" s="16"/>
      <c r="J379" s="18"/>
    </row>
    <row r="380" spans="8:10" ht="12">
      <c r="H380" s="16"/>
      <c r="J380" s="18"/>
    </row>
    <row r="381" spans="8:10" ht="12">
      <c r="H381" s="16"/>
      <c r="J381" s="18"/>
    </row>
    <row r="382" spans="8:10" ht="12">
      <c r="H382" s="16"/>
      <c r="J382" s="18"/>
    </row>
    <row r="383" spans="8:10" ht="12">
      <c r="H383" s="16"/>
      <c r="J383" s="18"/>
    </row>
    <row r="384" spans="8:10" ht="12">
      <c r="H384" s="16"/>
      <c r="J384" s="18"/>
    </row>
    <row r="385" spans="8:10" ht="12">
      <c r="H385" s="16"/>
      <c r="J385" s="18"/>
    </row>
    <row r="386" spans="8:10" ht="12">
      <c r="H386" s="16"/>
      <c r="J386" s="18"/>
    </row>
    <row r="387" spans="8:10" ht="12">
      <c r="H387" s="16"/>
      <c r="J387" s="18"/>
    </row>
    <row r="388" spans="8:10" ht="12">
      <c r="H388" s="16"/>
      <c r="J388" s="18"/>
    </row>
    <row r="389" spans="8:10" ht="12">
      <c r="H389" s="16"/>
      <c r="J389" s="18"/>
    </row>
    <row r="390" spans="8:10" ht="12">
      <c r="H390" s="16"/>
      <c r="J390" s="18"/>
    </row>
    <row r="391" spans="8:10" ht="12">
      <c r="H391" s="16"/>
      <c r="J391" s="18"/>
    </row>
    <row r="392" spans="8:10" ht="12">
      <c r="H392" s="16"/>
      <c r="J392" s="18"/>
    </row>
    <row r="393" spans="8:10" ht="12">
      <c r="H393" s="16"/>
      <c r="J393" s="18"/>
    </row>
    <row r="394" spans="8:10" ht="12">
      <c r="H394" s="16"/>
      <c r="J394" s="18"/>
    </row>
    <row r="395" spans="8:10" ht="12">
      <c r="H395" s="16"/>
      <c r="J395" s="18"/>
    </row>
    <row r="396" spans="8:10" ht="12">
      <c r="H396" s="16"/>
      <c r="J396" s="18"/>
    </row>
    <row r="397" spans="8:10" ht="12">
      <c r="H397" s="16"/>
      <c r="J397" s="18"/>
    </row>
    <row r="398" spans="8:10" ht="12">
      <c r="H398" s="16"/>
      <c r="J398" s="18"/>
    </row>
    <row r="399" spans="8:10" ht="12">
      <c r="H399" s="16"/>
      <c r="J399" s="18"/>
    </row>
    <row r="400" spans="8:10" ht="12">
      <c r="H400" s="16"/>
      <c r="J400" s="18"/>
    </row>
    <row r="401" spans="8:10" ht="12">
      <c r="H401" s="16"/>
      <c r="J401" s="18"/>
    </row>
    <row r="402" spans="8:10" ht="12">
      <c r="H402" s="16"/>
      <c r="J402" s="18"/>
    </row>
    <row r="403" spans="8:10" ht="12">
      <c r="H403" s="16"/>
      <c r="J403" s="18"/>
    </row>
    <row r="404" spans="8:10" ht="12">
      <c r="H404" s="16"/>
      <c r="J404" s="18"/>
    </row>
    <row r="405" spans="8:10" ht="12">
      <c r="H405" s="16"/>
      <c r="J405" s="18"/>
    </row>
    <row r="406" spans="8:10" ht="12">
      <c r="H406" s="16"/>
      <c r="J406" s="18"/>
    </row>
    <row r="407" spans="8:10" ht="12">
      <c r="H407" s="16"/>
      <c r="J407" s="18"/>
    </row>
    <row r="408" spans="8:10" ht="12">
      <c r="H408" s="16"/>
      <c r="J408" s="18"/>
    </row>
    <row r="409" spans="8:10" ht="12">
      <c r="H409" s="16"/>
      <c r="J409" s="18"/>
    </row>
    <row r="410" spans="8:10" ht="12">
      <c r="H410" s="16"/>
      <c r="J410" s="18"/>
    </row>
    <row r="411" spans="8:10" ht="12">
      <c r="H411" s="16"/>
      <c r="J411" s="18"/>
    </row>
    <row r="412" spans="8:10" ht="12">
      <c r="H412" s="16"/>
      <c r="J412" s="18"/>
    </row>
    <row r="413" spans="8:10" ht="12">
      <c r="H413" s="16"/>
      <c r="J413" s="18"/>
    </row>
    <row r="414" spans="8:10" ht="12">
      <c r="H414" s="16"/>
      <c r="J414" s="18"/>
    </row>
    <row r="415" spans="8:10" ht="12">
      <c r="H415" s="16"/>
      <c r="J415" s="18"/>
    </row>
    <row r="416" spans="8:10" ht="12">
      <c r="H416" s="16"/>
      <c r="J416" s="18"/>
    </row>
    <row r="417" spans="8:10" ht="12">
      <c r="H417" s="16"/>
      <c r="J417" s="18"/>
    </row>
    <row r="418" spans="8:10" ht="12">
      <c r="H418" s="16"/>
      <c r="J418" s="18"/>
    </row>
    <row r="419" spans="8:10" ht="12">
      <c r="H419" s="16"/>
      <c r="J419" s="18"/>
    </row>
    <row r="420" spans="8:10" ht="12">
      <c r="H420" s="16"/>
      <c r="J420" s="18"/>
    </row>
    <row r="421" spans="8:10" ht="12">
      <c r="H421" s="16"/>
      <c r="J421" s="18"/>
    </row>
    <row r="422" spans="8:10" ht="12">
      <c r="H422" s="16"/>
      <c r="J422" s="18"/>
    </row>
    <row r="423" spans="8:10" ht="12">
      <c r="H423" s="16"/>
      <c r="J423" s="18"/>
    </row>
    <row r="424" spans="8:10" ht="12">
      <c r="H424" s="16"/>
      <c r="J424" s="18"/>
    </row>
    <row r="425" spans="8:10" ht="12">
      <c r="H425" s="16"/>
      <c r="J425" s="18"/>
    </row>
    <row r="426" spans="8:10" ht="12">
      <c r="H426" s="16"/>
      <c r="J426" s="18"/>
    </row>
    <row r="427" spans="8:10" ht="12">
      <c r="H427" s="16"/>
      <c r="J427" s="18"/>
    </row>
    <row r="428" spans="8:10" ht="12">
      <c r="H428" s="16"/>
      <c r="J428" s="18"/>
    </row>
    <row r="429" spans="8:10" ht="12">
      <c r="H429" s="16"/>
      <c r="J429" s="18"/>
    </row>
    <row r="430" spans="8:10" ht="12">
      <c r="H430" s="16"/>
      <c r="J430" s="18"/>
    </row>
    <row r="431" spans="8:10" ht="12">
      <c r="H431" s="16"/>
      <c r="J431" s="18"/>
    </row>
    <row r="432" spans="8:10" ht="12">
      <c r="H432" s="16"/>
      <c r="J432" s="18"/>
    </row>
    <row r="433" spans="8:10" ht="12">
      <c r="H433" s="16"/>
      <c r="J433" s="18"/>
    </row>
    <row r="434" spans="8:10" ht="12">
      <c r="H434" s="16"/>
      <c r="J434" s="18"/>
    </row>
    <row r="435" spans="8:10" ht="12">
      <c r="H435" s="16"/>
      <c r="J435" s="18"/>
    </row>
    <row r="436" spans="8:10" ht="12">
      <c r="H436" s="16"/>
      <c r="J436" s="18"/>
    </row>
    <row r="437" spans="8:10" ht="12">
      <c r="H437" s="16"/>
      <c r="J437" s="18"/>
    </row>
    <row r="438" spans="8:10" ht="12">
      <c r="H438" s="16"/>
      <c r="J438" s="18"/>
    </row>
    <row r="439" spans="8:10" ht="12">
      <c r="H439" s="16"/>
      <c r="J439" s="18"/>
    </row>
    <row r="440" spans="8:10" ht="12">
      <c r="H440" s="16"/>
      <c r="J440" s="18"/>
    </row>
    <row r="441" spans="8:10" ht="12">
      <c r="H441" s="16"/>
      <c r="J441" s="18"/>
    </row>
    <row r="442" spans="8:10" ht="12">
      <c r="H442" s="16"/>
      <c r="J442" s="18"/>
    </row>
    <row r="443" spans="8:10" ht="12">
      <c r="H443" s="16"/>
      <c r="J443" s="18"/>
    </row>
    <row r="444" spans="8:10" ht="12">
      <c r="H444" s="16"/>
      <c r="J444" s="18"/>
    </row>
    <row r="445" spans="8:10" ht="12">
      <c r="H445" s="16"/>
      <c r="J445" s="18"/>
    </row>
    <row r="446" spans="8:10" ht="12">
      <c r="H446" s="16"/>
      <c r="J446" s="18"/>
    </row>
    <row r="447" spans="8:10" ht="12">
      <c r="H447" s="16"/>
      <c r="J447" s="18"/>
    </row>
    <row r="448" spans="8:10" ht="12">
      <c r="H448" s="16"/>
      <c r="J448" s="18"/>
    </row>
    <row r="449" spans="8:10" ht="12">
      <c r="H449" s="16"/>
      <c r="J449" s="18"/>
    </row>
    <row r="450" spans="8:10" ht="12">
      <c r="H450" s="16"/>
      <c r="J450" s="18"/>
    </row>
    <row r="451" spans="8:10" ht="12">
      <c r="H451" s="16"/>
      <c r="J451" s="18"/>
    </row>
    <row r="452" spans="8:10" ht="12">
      <c r="H452" s="16"/>
      <c r="J452" s="18"/>
    </row>
    <row r="453" spans="8:10" ht="12">
      <c r="H453" s="16"/>
      <c r="J453" s="18"/>
    </row>
    <row r="454" spans="8:10" ht="12">
      <c r="H454" s="16"/>
      <c r="J454" s="18"/>
    </row>
    <row r="455" spans="8:10" ht="12">
      <c r="H455" s="16"/>
      <c r="J455" s="18"/>
    </row>
    <row r="456" spans="8:10" ht="12">
      <c r="H456" s="16"/>
      <c r="J456" s="18"/>
    </row>
    <row r="457" spans="8:10" ht="12">
      <c r="H457" s="16"/>
      <c r="J457" s="18"/>
    </row>
    <row r="458" spans="8:10" ht="12">
      <c r="H458" s="16"/>
      <c r="J458" s="18"/>
    </row>
    <row r="459" spans="8:10" ht="12">
      <c r="H459" s="16"/>
      <c r="J459" s="18"/>
    </row>
    <row r="460" spans="8:10" ht="12">
      <c r="H460" s="16"/>
      <c r="J460" s="18"/>
    </row>
    <row r="461" spans="8:10" ht="12">
      <c r="H461" s="16"/>
      <c r="J461" s="18"/>
    </row>
    <row r="462" spans="8:10" ht="12">
      <c r="H462" s="16"/>
      <c r="J462" s="18"/>
    </row>
    <row r="463" spans="8:10" ht="12">
      <c r="H463" s="16"/>
      <c r="J463" s="18"/>
    </row>
    <row r="464" spans="8:10" ht="12">
      <c r="H464" s="16"/>
      <c r="J464" s="18"/>
    </row>
    <row r="465" spans="8:10" ht="12">
      <c r="H465" s="16"/>
      <c r="J465" s="18"/>
    </row>
    <row r="466" spans="8:10" ht="12">
      <c r="H466" s="16"/>
      <c r="J466" s="18"/>
    </row>
    <row r="467" spans="8:10" ht="12">
      <c r="H467" s="16"/>
      <c r="J467" s="18"/>
    </row>
    <row r="468" spans="8:10" ht="12">
      <c r="H468" s="16"/>
      <c r="J468" s="18"/>
    </row>
    <row r="469" spans="8:10" ht="12">
      <c r="H469" s="16"/>
      <c r="J469" s="18"/>
    </row>
    <row r="470" spans="8:10" ht="12">
      <c r="H470" s="16"/>
      <c r="J470" s="18"/>
    </row>
    <row r="471" spans="8:10" ht="12">
      <c r="H471" s="16"/>
      <c r="J471" s="18"/>
    </row>
    <row r="472" spans="8:10" ht="12">
      <c r="H472" s="16"/>
      <c r="J472" s="18"/>
    </row>
    <row r="473" spans="8:10" ht="12">
      <c r="H473" s="16"/>
      <c r="J473" s="18"/>
    </row>
    <row r="474" spans="8:10" ht="12">
      <c r="H474" s="16"/>
      <c r="J474" s="18"/>
    </row>
    <row r="475" spans="8:10" ht="12">
      <c r="H475" s="16"/>
      <c r="J475" s="18"/>
    </row>
    <row r="476" spans="8:10" ht="12">
      <c r="H476" s="16"/>
      <c r="J476" s="18"/>
    </row>
    <row r="477" spans="8:10" ht="12">
      <c r="H477" s="16"/>
      <c r="J477" s="18"/>
    </row>
    <row r="478" spans="8:10" ht="12">
      <c r="H478" s="16"/>
      <c r="J478" s="18"/>
    </row>
    <row r="479" spans="8:10" ht="12">
      <c r="H479" s="16"/>
      <c r="J479" s="18"/>
    </row>
    <row r="480" spans="8:10" ht="12">
      <c r="H480" s="16"/>
      <c r="J480" s="18"/>
    </row>
    <row r="481" spans="8:10" ht="12">
      <c r="H481" s="16"/>
      <c r="J481" s="18"/>
    </row>
    <row r="482" spans="8:10" ht="12">
      <c r="H482" s="16"/>
      <c r="J482" s="18"/>
    </row>
    <row r="483" spans="8:10" ht="12">
      <c r="H483" s="16"/>
      <c r="J483" s="18"/>
    </row>
    <row r="484" spans="8:10" ht="12">
      <c r="H484" s="16"/>
      <c r="J484" s="18"/>
    </row>
    <row r="485" spans="8:10" ht="12">
      <c r="H485" s="16"/>
      <c r="J485" s="18"/>
    </row>
    <row r="486" spans="8:10" ht="12">
      <c r="H486" s="16"/>
      <c r="J486" s="18"/>
    </row>
    <row r="487" spans="8:10" ht="12">
      <c r="H487" s="16"/>
      <c r="J487" s="18"/>
    </row>
    <row r="488" spans="8:10" ht="12">
      <c r="H488" s="16"/>
      <c r="J488" s="18"/>
    </row>
    <row r="489" spans="8:10" ht="12">
      <c r="H489" s="16"/>
      <c r="J489" s="18"/>
    </row>
    <row r="490" spans="8:10" ht="12">
      <c r="H490" s="16"/>
      <c r="J490" s="18"/>
    </row>
    <row r="491" spans="8:10" ht="12">
      <c r="H491" s="16"/>
      <c r="J491" s="18"/>
    </row>
    <row r="492" spans="8:10" ht="12">
      <c r="H492" s="16"/>
      <c r="J492" s="18"/>
    </row>
    <row r="493" spans="8:10" ht="12">
      <c r="H493" s="16"/>
      <c r="J493" s="18"/>
    </row>
    <row r="494" spans="8:10" ht="12">
      <c r="H494" s="16"/>
      <c r="J494" s="18"/>
    </row>
    <row r="495" spans="8:10" ht="12">
      <c r="H495" s="16"/>
      <c r="J495" s="18"/>
    </row>
    <row r="496" spans="8:10" ht="12">
      <c r="H496" s="16"/>
      <c r="J496" s="18"/>
    </row>
    <row r="497" spans="8:10" ht="12">
      <c r="H497" s="16"/>
      <c r="J497" s="18"/>
    </row>
    <row r="498" spans="8:10" ht="12">
      <c r="H498" s="16"/>
      <c r="J498" s="18"/>
    </row>
    <row r="499" spans="8:10" ht="12">
      <c r="H499" s="16"/>
      <c r="J499" s="18"/>
    </row>
    <row r="500" spans="8:10" ht="12">
      <c r="H500" s="16"/>
      <c r="J500" s="18"/>
    </row>
    <row r="501" spans="8:10" ht="12">
      <c r="H501" s="16"/>
      <c r="J501" s="18"/>
    </row>
    <row r="502" spans="8:10" ht="12">
      <c r="H502" s="16"/>
      <c r="J502" s="18"/>
    </row>
    <row r="503" spans="8:10" ht="12">
      <c r="H503" s="16"/>
      <c r="J503" s="18"/>
    </row>
    <row r="504" spans="8:10" ht="12">
      <c r="H504" s="16"/>
      <c r="J504" s="18"/>
    </row>
    <row r="505" spans="8:10" ht="12">
      <c r="H505" s="16"/>
      <c r="J505" s="18"/>
    </row>
    <row r="506" spans="8:10" ht="12">
      <c r="H506" s="16"/>
      <c r="J506" s="18"/>
    </row>
    <row r="507" spans="8:10" ht="12">
      <c r="H507" s="16"/>
      <c r="J507" s="18"/>
    </row>
    <row r="508" spans="8:10" ht="12">
      <c r="H508" s="16"/>
      <c r="J508" s="18"/>
    </row>
    <row r="509" spans="8:10" ht="12">
      <c r="H509" s="16"/>
      <c r="J509" s="18"/>
    </row>
    <row r="510" spans="8:10" ht="12">
      <c r="H510" s="16"/>
      <c r="J510" s="18"/>
    </row>
    <row r="511" spans="8:10" ht="12">
      <c r="H511" s="16"/>
      <c r="J511" s="18"/>
    </row>
    <row r="512" spans="8:10" ht="12">
      <c r="H512" s="16"/>
      <c r="J512" s="18"/>
    </row>
    <row r="513" spans="8:10" ht="12">
      <c r="H513" s="16"/>
      <c r="J513" s="18"/>
    </row>
    <row r="514" spans="8:10" ht="12">
      <c r="H514" s="16"/>
      <c r="J514" s="18"/>
    </row>
    <row r="515" spans="8:10" ht="12">
      <c r="H515" s="16"/>
      <c r="J515" s="18"/>
    </row>
    <row r="516" spans="8:10" ht="12">
      <c r="H516" s="16"/>
      <c r="J516" s="18"/>
    </row>
    <row r="517" spans="8:10" ht="12">
      <c r="H517" s="16"/>
      <c r="J517" s="18"/>
    </row>
    <row r="518" spans="8:10" ht="12">
      <c r="H518" s="16"/>
      <c r="J518" s="18"/>
    </row>
    <row r="519" spans="8:10" ht="12">
      <c r="H519" s="16"/>
      <c r="J519" s="18"/>
    </row>
    <row r="520" spans="8:10" ht="12">
      <c r="H520" s="16"/>
      <c r="J520" s="18"/>
    </row>
    <row r="521" spans="8:10" ht="12">
      <c r="H521" s="16"/>
      <c r="J521" s="18"/>
    </row>
    <row r="522" spans="8:10" ht="12">
      <c r="H522" s="16"/>
      <c r="J522" s="18"/>
    </row>
    <row r="523" spans="8:10" ht="12">
      <c r="H523" s="16"/>
      <c r="J523" s="18"/>
    </row>
    <row r="524" spans="8:10" ht="12">
      <c r="H524" s="16"/>
      <c r="J524" s="18"/>
    </row>
    <row r="525" spans="8:10" ht="12">
      <c r="H525" s="16"/>
      <c r="J525" s="18"/>
    </row>
    <row r="526" spans="8:10" ht="12">
      <c r="H526" s="16"/>
      <c r="J526" s="18"/>
    </row>
    <row r="527" spans="8:10" ht="12">
      <c r="H527" s="16"/>
      <c r="J527" s="18"/>
    </row>
    <row r="528" spans="8:10" ht="12">
      <c r="H528" s="16"/>
      <c r="J528" s="18"/>
    </row>
    <row r="529" spans="8:10" ht="12">
      <c r="H529" s="16"/>
      <c r="J529" s="18"/>
    </row>
    <row r="530" spans="8:10" ht="12">
      <c r="H530" s="16"/>
      <c r="J530" s="18"/>
    </row>
    <row r="531" spans="8:10" ht="12">
      <c r="H531" s="16"/>
      <c r="J531" s="18"/>
    </row>
    <row r="532" spans="8:10" ht="12">
      <c r="H532" s="16"/>
      <c r="J532" s="18"/>
    </row>
    <row r="533" spans="8:10" ht="12">
      <c r="H533" s="16"/>
      <c r="J533" s="18"/>
    </row>
    <row r="534" spans="8:10" ht="12">
      <c r="H534" s="16"/>
      <c r="J534" s="18"/>
    </row>
    <row r="535" spans="8:10" ht="12">
      <c r="H535" s="16"/>
      <c r="J535" s="18"/>
    </row>
    <row r="536" spans="8:10" ht="12">
      <c r="H536" s="16"/>
      <c r="J536" s="18"/>
    </row>
    <row r="537" spans="8:10" ht="12">
      <c r="H537" s="16"/>
      <c r="J537" s="18"/>
    </row>
    <row r="538" spans="8:10" ht="12">
      <c r="H538" s="16"/>
      <c r="J538" s="18"/>
    </row>
    <row r="539" spans="8:10" ht="12">
      <c r="H539" s="16"/>
      <c r="J539" s="18"/>
    </row>
    <row r="540" spans="8:10" ht="12">
      <c r="H540" s="16"/>
      <c r="J540" s="18"/>
    </row>
    <row r="541" spans="8:10" ht="12">
      <c r="H541" s="16"/>
      <c r="J541" s="18"/>
    </row>
    <row r="542" spans="8:10" ht="12">
      <c r="H542" s="16"/>
      <c r="J542" s="18"/>
    </row>
    <row r="543" spans="8:10" ht="12">
      <c r="H543" s="16"/>
      <c r="J543" s="18"/>
    </row>
    <row r="544" spans="8:10" ht="12">
      <c r="H544" s="16"/>
      <c r="J544" s="18"/>
    </row>
    <row r="545" spans="8:10" ht="12">
      <c r="H545" s="16"/>
      <c r="J545" s="18"/>
    </row>
    <row r="546" spans="8:10" ht="12">
      <c r="H546" s="16"/>
      <c r="J546" s="18"/>
    </row>
    <row r="547" spans="8:10" ht="12">
      <c r="H547" s="16"/>
      <c r="J547" s="18"/>
    </row>
    <row r="548" spans="8:10" ht="12">
      <c r="H548" s="16"/>
      <c r="J548" s="18"/>
    </row>
    <row r="549" spans="8:10" ht="12">
      <c r="H549" s="16"/>
      <c r="J549" s="18"/>
    </row>
    <row r="550" spans="8:10" ht="12">
      <c r="H550" s="16"/>
      <c r="J550" s="18"/>
    </row>
    <row r="551" spans="8:10" ht="12">
      <c r="H551" s="16"/>
      <c r="J551" s="18"/>
    </row>
    <row r="552" spans="8:10" ht="12">
      <c r="H552" s="16"/>
      <c r="J552" s="18"/>
    </row>
    <row r="553" spans="8:10" ht="12">
      <c r="H553" s="16"/>
      <c r="J553" s="18"/>
    </row>
    <row r="554" spans="8:10" ht="12">
      <c r="H554" s="16"/>
      <c r="J554" s="18"/>
    </row>
    <row r="555" spans="8:10" ht="12">
      <c r="H555" s="16"/>
      <c r="J555" s="18"/>
    </row>
    <row r="556" spans="8:10" ht="12">
      <c r="H556" s="16"/>
      <c r="J556" s="18"/>
    </row>
    <row r="557" spans="8:10" ht="12">
      <c r="H557" s="16"/>
      <c r="J557" s="18"/>
    </row>
    <row r="558" spans="8:10" ht="12">
      <c r="H558" s="16"/>
      <c r="J558" s="18"/>
    </row>
    <row r="559" spans="8:10" ht="12">
      <c r="H559" s="16"/>
      <c r="J559" s="18"/>
    </row>
    <row r="560" spans="8:10" ht="12">
      <c r="H560" s="16"/>
      <c r="J560" s="18"/>
    </row>
    <row r="561" spans="8:10" ht="12">
      <c r="H561" s="16"/>
      <c r="J561" s="18"/>
    </row>
    <row r="562" spans="8:10" ht="12">
      <c r="H562" s="16"/>
      <c r="J562" s="18"/>
    </row>
    <row r="563" spans="8:10" ht="12">
      <c r="H563" s="16"/>
      <c r="J563" s="18"/>
    </row>
    <row r="564" spans="8:10" ht="12">
      <c r="H564" s="16"/>
      <c r="J564" s="18"/>
    </row>
    <row r="565" spans="8:10" ht="12">
      <c r="H565" s="16"/>
      <c r="J565" s="18"/>
    </row>
    <row r="566" spans="8:10" ht="12">
      <c r="H566" s="16"/>
      <c r="J566" s="18"/>
    </row>
    <row r="567" spans="8:10" ht="12">
      <c r="H567" s="16"/>
      <c r="J567" s="18"/>
    </row>
    <row r="568" spans="8:10" ht="12">
      <c r="H568" s="16"/>
      <c r="J568" s="18"/>
    </row>
    <row r="569" spans="8:10" ht="12">
      <c r="H569" s="16"/>
      <c r="J569" s="18"/>
    </row>
    <row r="570" spans="8:10" ht="12">
      <c r="H570" s="16"/>
      <c r="J570" s="18"/>
    </row>
    <row r="571" spans="8:10" ht="12">
      <c r="H571" s="16"/>
      <c r="J571" s="18"/>
    </row>
    <row r="572" spans="8:10" ht="12">
      <c r="H572" s="16"/>
      <c r="J572" s="18"/>
    </row>
    <row r="573" spans="8:10" ht="12">
      <c r="H573" s="16"/>
      <c r="J573" s="18"/>
    </row>
    <row r="574" spans="8:10" ht="12">
      <c r="H574" s="16"/>
      <c r="J574" s="18"/>
    </row>
    <row r="575" spans="8:10" ht="12">
      <c r="H575" s="16"/>
      <c r="J575" s="18"/>
    </row>
    <row r="576" spans="8:10" ht="12">
      <c r="H576" s="16"/>
      <c r="J576" s="18"/>
    </row>
    <row r="577" spans="8:10" ht="12">
      <c r="H577" s="16"/>
      <c r="J577" s="18"/>
    </row>
    <row r="578" spans="8:10" ht="12">
      <c r="H578" s="16"/>
      <c r="J578" s="18"/>
    </row>
    <row r="579" spans="8:10" ht="12">
      <c r="H579" s="16"/>
      <c r="J579" s="18"/>
    </row>
    <row r="580" spans="8:10" ht="12">
      <c r="H580" s="16"/>
      <c r="J580" s="18"/>
    </row>
    <row r="581" spans="8:10" ht="12">
      <c r="H581" s="16"/>
      <c r="J581" s="18"/>
    </row>
    <row r="582" spans="8:10" ht="12">
      <c r="H582" s="16"/>
      <c r="J582" s="18"/>
    </row>
    <row r="583" spans="8:10" ht="12">
      <c r="H583" s="16"/>
      <c r="J583" s="18"/>
    </row>
    <row r="584" spans="8:10" ht="12">
      <c r="H584" s="16"/>
      <c r="J584" s="18"/>
    </row>
    <row r="585" spans="8:10" ht="12">
      <c r="H585" s="16"/>
      <c r="J585" s="18"/>
    </row>
    <row r="586" spans="8:10" ht="12">
      <c r="H586" s="16"/>
      <c r="J586" s="18"/>
    </row>
    <row r="587" spans="8:10" ht="12">
      <c r="H587" s="16"/>
      <c r="J587" s="18"/>
    </row>
    <row r="588" spans="8:10" ht="12">
      <c r="H588" s="16"/>
      <c r="J588" s="18"/>
    </row>
    <row r="589" spans="8:10" ht="12">
      <c r="H589" s="16"/>
      <c r="J589" s="18"/>
    </row>
    <row r="590" spans="8:10" ht="12">
      <c r="H590" s="16"/>
      <c r="J590" s="18"/>
    </row>
    <row r="591" spans="8:10" ht="12">
      <c r="H591" s="16"/>
      <c r="J591" s="18"/>
    </row>
    <row r="592" spans="8:10" ht="12">
      <c r="H592" s="16"/>
      <c r="J592" s="18"/>
    </row>
    <row r="593" spans="8:10" ht="12">
      <c r="H593" s="16"/>
      <c r="J593" s="18"/>
    </row>
    <row r="594" spans="8:10" ht="12">
      <c r="H594" s="16"/>
      <c r="J594" s="18"/>
    </row>
    <row r="595" spans="8:10" ht="12">
      <c r="H595" s="16"/>
      <c r="J595" s="18"/>
    </row>
    <row r="596" spans="8:10" ht="12">
      <c r="H596" s="16"/>
      <c r="J596" s="18"/>
    </row>
    <row r="597" spans="8:10" ht="12">
      <c r="H597" s="16"/>
      <c r="J597" s="18"/>
    </row>
    <row r="598" spans="8:10" ht="12">
      <c r="H598" s="16"/>
      <c r="J598" s="18"/>
    </row>
    <row r="599" spans="8:10" ht="12">
      <c r="H599" s="16"/>
      <c r="J599" s="18"/>
    </row>
    <row r="600" spans="8:10" ht="12">
      <c r="H600" s="16"/>
      <c r="J600" s="18"/>
    </row>
    <row r="601" spans="8:10" ht="12">
      <c r="H601" s="16"/>
      <c r="J601" s="18"/>
    </row>
    <row r="602" ht="12">
      <c r="H602" s="16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Kovalenko</cp:lastModifiedBy>
  <dcterms:created xsi:type="dcterms:W3CDTF">2011-10-24T10:22:38Z</dcterms:created>
  <dcterms:modified xsi:type="dcterms:W3CDTF">2012-12-18T12:54:52Z</dcterms:modified>
  <cp:category/>
  <cp:version/>
  <cp:contentType/>
  <cp:contentStatus/>
</cp:coreProperties>
</file>